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2" activeTab="1"/>
  </bookViews>
  <sheets>
    <sheet name="Instructions" sheetId="2" r:id="rId1"/>
    <sheet name="Benefit Calculator" sheetId="1" r:id="rId2"/>
  </sheets>
  <definedNames>
    <definedName name="_xlnm.Print_Area" localSheetId="1">'Benefit Calculator'!$A$1:$L$61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1" l="1"/>
  <c r="F26" i="1" s="1"/>
  <c r="Q26" i="1"/>
  <c r="I26" i="1" l="1"/>
  <c r="G26" i="1"/>
  <c r="J37" i="1"/>
  <c r="K37" i="1" s="1"/>
  <c r="K33" i="1" l="1"/>
  <c r="J33" i="1"/>
  <c r="I33" i="1"/>
  <c r="G33" i="1"/>
  <c r="F33" i="1"/>
  <c r="F27" i="1"/>
  <c r="F25" i="1"/>
  <c r="Q25" i="1"/>
  <c r="P25" i="1"/>
  <c r="F29" i="1" s="1"/>
  <c r="T19" i="1"/>
  <c r="T14" i="1"/>
  <c r="O19" i="1"/>
  <c r="O14" i="1"/>
  <c r="H19" i="1"/>
  <c r="F19" i="1"/>
  <c r="H14" i="1"/>
  <c r="F14" i="1"/>
  <c r="I27" i="1" l="1"/>
  <c r="G27" i="1"/>
  <c r="Z25" i="1"/>
  <c r="Y25" i="1"/>
  <c r="V25" i="1"/>
  <c r="I29" i="1" s="1"/>
  <c r="U25" i="1"/>
  <c r="G29" i="1"/>
  <c r="I25" i="1"/>
  <c r="G25" i="1"/>
  <c r="Y19" i="1"/>
  <c r="X19" i="1"/>
  <c r="U19" i="1"/>
  <c r="P19" i="1"/>
  <c r="J19" i="1"/>
  <c r="E19" i="1"/>
  <c r="J18" i="1"/>
  <c r="E18" i="1"/>
  <c r="X17" i="1"/>
  <c r="J17" i="1"/>
  <c r="E17" i="1"/>
  <c r="X16" i="1"/>
  <c r="J16" i="1"/>
  <c r="E16" i="1"/>
  <c r="X15" i="1"/>
  <c r="J15" i="1"/>
  <c r="E15" i="1"/>
  <c r="Z14" i="1"/>
  <c r="Y14" i="1"/>
  <c r="X14" i="1"/>
  <c r="V14" i="1"/>
  <c r="U14" i="1"/>
  <c r="P14" i="1"/>
  <c r="Q14" i="1"/>
  <c r="J14" i="1"/>
  <c r="E14" i="1"/>
  <c r="Y13" i="1"/>
  <c r="E13" i="1"/>
  <c r="J12" i="1"/>
  <c r="E12" i="1"/>
  <c r="X11" i="1"/>
  <c r="J11" i="1"/>
  <c r="E11" i="1"/>
  <c r="W9" i="1"/>
  <c r="N9" i="1"/>
  <c r="F24" i="1" l="1"/>
  <c r="F28" i="1" s="1"/>
  <c r="K29" i="1"/>
  <c r="J29" i="1"/>
  <c r="E20" i="1"/>
  <c r="G24" i="1"/>
  <c r="G28" i="1" s="1"/>
  <c r="I24" i="1"/>
  <c r="I28" i="1" s="1"/>
  <c r="K24" i="1" l="1"/>
  <c r="K32" i="1" s="1"/>
  <c r="K34" i="1" s="1"/>
  <c r="K38" i="1" s="1"/>
  <c r="J24" i="1"/>
  <c r="I32" i="1"/>
  <c r="I34" i="1" s="1"/>
  <c r="G32" i="1" l="1"/>
  <c r="G34" i="1" s="1"/>
  <c r="F32" i="1"/>
  <c r="F34" i="1" s="1"/>
  <c r="K28" i="1"/>
  <c r="J32" i="1"/>
  <c r="J34" i="1" s="1"/>
  <c r="J38" i="1" s="1"/>
  <c r="J28" i="1"/>
</calcChain>
</file>

<file path=xl/sharedStrings.xml><?xml version="1.0" encoding="utf-8"?>
<sst xmlns="http://schemas.openxmlformats.org/spreadsheetml/2006/main" count="123" uniqueCount="93">
  <si>
    <t>INSTRUCTIONS: COMPLETE ALL BLUE AREAS.  COMPLETE ONLY THE BLUE AREAS.</t>
  </si>
  <si>
    <t>Select your medical coverage level
from the dropdown list below:</t>
  </si>
  <si>
    <t>Employee &amp; Spouse</t>
  </si>
  <si>
    <t>Total Cost</t>
  </si>
  <si>
    <t>You Pay:</t>
  </si>
  <si>
    <t>Copay</t>
  </si>
  <si>
    <t>Deductible</t>
  </si>
  <si>
    <t>Coinsurance</t>
  </si>
  <si>
    <t>Primary Care Physician Office Visits</t>
  </si>
  <si>
    <t>$25 copay per visit</t>
  </si>
  <si>
    <t>PCP Office Visits</t>
  </si>
  <si>
    <t>Specialist Physician Office Visits</t>
  </si>
  <si>
    <t>$50 copay per visit</t>
  </si>
  <si>
    <t>Specialist Office Visits</t>
  </si>
  <si>
    <t>Preventive &amp; Preventive Related Services</t>
  </si>
  <si>
    <t>Covered at 100%</t>
  </si>
  <si>
    <t>Medical</t>
  </si>
  <si>
    <t>Hospital Stays - PPO</t>
  </si>
  <si>
    <t>Generic Prescription Fills/Refills*</t>
  </si>
  <si>
    <t>$10 Copay</t>
  </si>
  <si>
    <t>Preferred Prescription Fills/Refills*</t>
  </si>
  <si>
    <t>Non-Preferred Prescription Fills/Refills*</t>
  </si>
  <si>
    <t xml:space="preserve">Single </t>
  </si>
  <si>
    <t>Specialty Medicines</t>
  </si>
  <si>
    <t>Outpatient Visits</t>
  </si>
  <si>
    <t>Outpatient/Emergency Rooms Visits</t>
  </si>
  <si>
    <t>TOTAL</t>
  </si>
  <si>
    <t>Your Portion Before Maximums:</t>
  </si>
  <si>
    <t>Employee &amp; Children</t>
  </si>
  <si>
    <t>Family</t>
  </si>
  <si>
    <t>Yes</t>
  </si>
  <si>
    <t>For deductible and out of pocket purposes, do the numbers above represent only one user?</t>
  </si>
  <si>
    <t>Sum of Deductible &amp; Coinsurance from Above</t>
  </si>
  <si>
    <t>Sum of Medical Copays from Above</t>
  </si>
  <si>
    <t>Total of Medical deductible, copays and coinsurance</t>
  </si>
  <si>
    <t>Total of Rx Copays</t>
  </si>
  <si>
    <t>Not Applicable</t>
  </si>
  <si>
    <t>*Notes/Assumptions:</t>
  </si>
  <si>
    <t>Average Cost of Services</t>
  </si>
  <si>
    <t>Average PCP Office Visit Charge</t>
  </si>
  <si>
    <t>Average Specialist Office Visit Charge</t>
  </si>
  <si>
    <t>Average Annual Physical</t>
  </si>
  <si>
    <t>Average Charge of a Hospital Stay</t>
  </si>
  <si>
    <t>Average Preferred Prescription Charge (Tier 2 Brand)</t>
  </si>
  <si>
    <t>Average Non-Preferred Prescription Charge (Tier 3 Brand)</t>
  </si>
  <si>
    <t>Average Specialty Med Charge (Tier 4 Brand)</t>
  </si>
  <si>
    <t>Average Outpatient Visit Charge</t>
  </si>
  <si>
    <t>This calculator is provided only as a general self-help tool.  Results depend on many factors, including the assumptions you provide.  We do not guarantee their accuracy, or applicability to your circumstances.</t>
  </si>
  <si>
    <t>Key FBA</t>
  </si>
  <si>
    <t>No</t>
  </si>
  <si>
    <t xml:space="preserve">2018 Annual Premium Contribution </t>
  </si>
  <si>
    <t>Input the number of times you (and your family) anticipate using the following services in 2018:</t>
  </si>
  <si>
    <t>2018 Simpson College Medical Coverage Cost Worksheet</t>
  </si>
  <si>
    <t>$30 copay per visit</t>
  </si>
  <si>
    <t>$60 copay per visit</t>
  </si>
  <si>
    <t>$40 Copay</t>
  </si>
  <si>
    <t>$60 Copay</t>
  </si>
  <si>
    <t>$150 Copay</t>
  </si>
  <si>
    <t>SC Plan 1 PPO</t>
  </si>
  <si>
    <t>SC Plan 2 HMO</t>
  </si>
  <si>
    <t>SC Plan 3 HMO</t>
  </si>
  <si>
    <t>SC HDHP PPO</t>
  </si>
  <si>
    <t>SC HDHP HMO</t>
  </si>
  <si>
    <t xml:space="preserve">SC Plans 1 &amp; 2 </t>
  </si>
  <si>
    <t>SC Plan 3</t>
  </si>
  <si>
    <t>HDHP PPO &amp; HMO</t>
  </si>
  <si>
    <t>All illustrations assume you are seeking care inside the PPO or HMO network and complying with cost containment measures and prescription drug provisions.</t>
  </si>
  <si>
    <t>Tax Savings (25% assumed)</t>
  </si>
  <si>
    <t>2018 Projected Net Overal Cost</t>
  </si>
  <si>
    <t>As stated, complete the blue areas in the calculator as follows:</t>
  </si>
  <si>
    <t>1.  Select your tier of coverage using the drop down box located in the top left hand corner of the calculator.</t>
  </si>
  <si>
    <t>2.  Put in the desired number of office visits, outpatient visits, in-hospital admissions and Rx fills.</t>
  </si>
  <si>
    <t>This is an area where you can run a number of scenarios based on your own usage.  Some items to note:</t>
  </si>
  <si>
    <t>3.  If you have chosen one of the family tiers, indicate in the blue box below the chart whether your numbers represent only one user or not.</t>
  </si>
  <si>
    <t>5.  Study the overall cost totals under each plan to see an estimate of the total cost if you were covered by that plan.</t>
  </si>
  <si>
    <t xml:space="preserve">Please remember the following: </t>
  </si>
  <si>
    <t>Simpson College Benefit Calculator Instructions:</t>
  </si>
  <si>
    <t>*Your HSA Annual Contribution</t>
  </si>
  <si>
    <t>* 2018 HSA Contribution Maximums - Single: $3,450 and Family: $6,850</t>
  </si>
  <si>
    <t xml:space="preserve">     - There was an average of one outpatient visit per member per year was 1.</t>
  </si>
  <si>
    <t xml:space="preserve">     - The average number of office visits for each member covered by Simpson last year was 8.</t>
  </si>
  <si>
    <t xml:space="preserve">     - There was an average of 9 generic prescriptions filled per member per year.</t>
  </si>
  <si>
    <t xml:space="preserve">     - There was an average of 1.6 brand name prescriptions filled per member per year (over 90% of these were tier 2).</t>
  </si>
  <si>
    <t xml:space="preserve">     - Your personal risk tolerance and money management preference should also be considered</t>
  </si>
  <si>
    <t xml:space="preserve">     - Review your past usage by looking at previous year's explanation of benefits (EOBs)</t>
  </si>
  <si>
    <t xml:space="preserve">     - This calculator is just an estimate based on the average costs we have observed in the Simpson plan.  Your actual cost will vary based on your own personal usage and experience.</t>
  </si>
  <si>
    <t>Average Generic Prescription Charge (Tier 1 Generic)</t>
  </si>
  <si>
    <r>
      <t>Out-of-Pocket Maximum*</t>
    </r>
    <r>
      <rPr>
        <sz val="10"/>
        <rFont val="Calibri"/>
        <family val="2"/>
        <scheme val="minor"/>
      </rPr>
      <t xml:space="preserve"> (for Deductible + Coinsurance)</t>
    </r>
  </si>
  <si>
    <r>
      <t xml:space="preserve">2018 </t>
    </r>
    <r>
      <rPr>
        <b/>
        <u/>
        <sz val="10"/>
        <rFont val="Calibri"/>
        <family val="2"/>
        <scheme val="minor"/>
      </rPr>
      <t>Projected</t>
    </r>
    <r>
      <rPr>
        <b/>
        <sz val="10"/>
        <rFont val="Calibri"/>
        <family val="2"/>
        <scheme val="minor"/>
      </rPr>
      <t xml:space="preserve"> Medical Expense</t>
    </r>
  </si>
  <si>
    <r>
      <t xml:space="preserve">2018 </t>
    </r>
    <r>
      <rPr>
        <b/>
        <u/>
        <sz val="10"/>
        <rFont val="Calibri"/>
        <family val="2"/>
        <scheme val="minor"/>
      </rPr>
      <t>Projected</t>
    </r>
    <r>
      <rPr>
        <b/>
        <sz val="10"/>
        <rFont val="Calibri"/>
        <family val="2"/>
        <scheme val="minor"/>
      </rPr>
      <t xml:space="preserve"> Overall Cost</t>
    </r>
  </si>
  <si>
    <r>
      <t xml:space="preserve">**Prescription Fills/Refills
</t>
    </r>
    <r>
      <rPr>
        <b/>
        <sz val="10"/>
        <rFont val="Calibri"/>
        <family val="2"/>
        <scheme val="minor"/>
      </rPr>
      <t xml:space="preserve">For example, if you take Lipitor once a day everyday you would have 12 Retail fills (30-day supply for 1 copay) </t>
    </r>
  </si>
  <si>
    <t>Rx Deductible</t>
  </si>
  <si>
    <t>4.  Put in the projected amount of your HSA contribution in the blue box where indicated.  Please note the tax savings was calculated at a 25% marginal rate.  Marginal rate means the rate at which your last dollar was taxed (the highest bracket that applies to you).  Your personal tax situation may be different.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</si>
</sst>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quot;$&quot;#,##0.00"/>
    <numFmt numFmtId="165" formatCode="&quot;$&quot;#,##0"/>
    <numFmt numFmtId="166"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22"/>
      <name val="Calibri"/>
      <family val="2"/>
      <scheme val="minor"/>
    </font>
    <font>
      <b/>
      <sz val="14"/>
      <name val="Calibri"/>
      <family val="2"/>
      <scheme val="minor"/>
    </font>
    <font>
      <b/>
      <sz val="10"/>
      <name val="Calibri"/>
      <family val="2"/>
      <scheme val="minor"/>
    </font>
    <font>
      <sz val="10"/>
      <name val="Calibri"/>
      <family val="2"/>
      <scheme val="minor"/>
    </font>
    <font>
      <b/>
      <sz val="16"/>
      <color indexed="9"/>
      <name val="Calibri"/>
      <family val="2"/>
      <scheme val="minor"/>
    </font>
    <font>
      <b/>
      <sz val="10"/>
      <color indexed="9"/>
      <name val="Calibri"/>
      <family val="2"/>
      <scheme val="minor"/>
    </font>
    <font>
      <sz val="14"/>
      <name val="Calibri"/>
      <family val="2"/>
      <scheme val="minor"/>
    </font>
    <font>
      <b/>
      <sz val="14"/>
      <color indexed="9"/>
      <name val="Calibri"/>
      <family val="2"/>
      <scheme val="minor"/>
    </font>
    <font>
      <b/>
      <u/>
      <sz val="10"/>
      <name val="Calibri"/>
      <family val="2"/>
      <scheme val="minor"/>
    </font>
    <font>
      <i/>
      <sz val="10"/>
      <name val="Calibri"/>
      <family val="2"/>
      <scheme val="minor"/>
    </font>
    <font>
      <b/>
      <sz val="10"/>
      <color indexed="10"/>
      <name val="Calibri"/>
      <family val="2"/>
      <scheme val="minor"/>
    </font>
    <font>
      <b/>
      <sz val="10"/>
      <color theme="0"/>
      <name val="Calibri"/>
      <family val="2"/>
      <scheme val="minor"/>
    </font>
    <font>
      <sz val="11"/>
      <name val="Calibri"/>
      <family val="2"/>
      <scheme val="minor"/>
    </font>
    <font>
      <b/>
      <sz val="11"/>
      <name val="Calibri"/>
      <family val="2"/>
      <scheme val="minor"/>
    </font>
    <font>
      <b/>
      <sz val="11"/>
      <color indexed="9"/>
      <name val="Calibri"/>
      <family val="2"/>
      <scheme val="minor"/>
    </font>
    <font>
      <b/>
      <sz val="10"/>
      <color theme="1"/>
      <name val="Calibri"/>
      <family val="2"/>
      <scheme val="minor"/>
    </font>
    <font>
      <b/>
      <sz val="10"/>
      <color indexed="22"/>
      <name val="Calibri"/>
      <family val="2"/>
      <scheme val="minor"/>
    </font>
    <font>
      <b/>
      <sz val="24"/>
      <name val="Calibri"/>
      <family val="2"/>
      <scheme val="minor"/>
    </font>
    <font>
      <sz val="11"/>
      <color indexed="12"/>
      <name val="Calibri"/>
      <family val="2"/>
      <scheme val="minor"/>
    </font>
  </fonts>
  <fills count="7">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rgb="FF333399"/>
        <bgColor indexed="64"/>
      </patternFill>
    </fill>
  </fills>
  <borders count="32">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0" fillId="0" borderId="0" xfId="0" applyAlignment="1">
      <alignment wrapText="1"/>
    </xf>
    <xf numFmtId="0" fontId="3" fillId="0" borderId="0" xfId="0" applyFont="1" applyAlignment="1">
      <alignment horizontal="center"/>
    </xf>
    <xf numFmtId="0" fontId="4" fillId="0" borderId="0" xfId="0" applyFont="1" applyFill="1" applyBorder="1" applyAlignment="1" applyProtection="1">
      <alignment horizontal="center"/>
    </xf>
    <xf numFmtId="0" fontId="0" fillId="0" borderId="0" xfId="0" applyFont="1" applyProtection="1"/>
    <xf numFmtId="0" fontId="6" fillId="0" borderId="0" xfId="0" applyFont="1" applyFill="1" applyBorder="1" applyAlignment="1" applyProtection="1">
      <alignment horizontal="center"/>
    </xf>
    <xf numFmtId="0" fontId="7" fillId="0" borderId="0" xfId="0" applyFont="1" applyProtection="1"/>
    <xf numFmtId="164" fontId="7" fillId="0" borderId="0" xfId="0" applyNumberFormat="1" applyFont="1" applyProtection="1"/>
    <xf numFmtId="164" fontId="7" fillId="0" borderId="0" xfId="0" applyNumberFormat="1" applyFont="1" applyFill="1" applyBorder="1" applyProtection="1"/>
    <xf numFmtId="0" fontId="8" fillId="0" borderId="0" xfId="0" applyFont="1" applyFill="1" applyBorder="1" applyAlignment="1" applyProtection="1">
      <alignment horizontal="center"/>
    </xf>
    <xf numFmtId="164" fontId="0" fillId="0" borderId="0" xfId="0" applyNumberFormat="1" applyFont="1" applyProtection="1"/>
    <xf numFmtId="164" fontId="0" fillId="0" borderId="0" xfId="0" applyNumberFormat="1" applyFont="1" applyFill="1" applyBorder="1" applyProtection="1"/>
    <xf numFmtId="164" fontId="0" fillId="0" borderId="0" xfId="0" applyNumberFormat="1" applyFont="1" applyBorder="1" applyAlignment="1" applyProtection="1"/>
    <xf numFmtId="164" fontId="0" fillId="0" borderId="0" xfId="0" applyNumberFormat="1" applyFont="1" applyFill="1" applyBorder="1" applyAlignment="1" applyProtection="1"/>
    <xf numFmtId="164" fontId="5" fillId="0" borderId="0" xfId="0" applyNumberFormat="1" applyFont="1" applyFill="1" applyBorder="1" applyAlignment="1" applyProtection="1">
      <alignment horizontal="center" vertical="center"/>
    </xf>
    <xf numFmtId="0" fontId="10" fillId="0" borderId="0" xfId="0" applyFont="1" applyProtection="1"/>
    <xf numFmtId="164" fontId="11" fillId="0" borderId="0" xfId="0" applyNumberFormat="1" applyFont="1" applyFill="1" applyBorder="1" applyAlignment="1" applyProtection="1">
      <alignment horizontal="center" vertical="center"/>
    </xf>
    <xf numFmtId="0" fontId="0" fillId="0" borderId="0" xfId="0" applyFont="1" applyAlignment="1" applyProtection="1">
      <alignment vertical="top"/>
    </xf>
    <xf numFmtId="0" fontId="9" fillId="2" borderId="13" xfId="0" applyFont="1" applyFill="1" applyBorder="1" applyAlignment="1" applyProtection="1">
      <alignment horizontal="center" vertical="top"/>
      <protection locked="0"/>
    </xf>
    <xf numFmtId="0" fontId="0" fillId="0" borderId="14" xfId="0" applyFont="1" applyBorder="1" applyAlignment="1" applyProtection="1">
      <alignment vertical="top"/>
    </xf>
    <xf numFmtId="0" fontId="0" fillId="0" borderId="17" xfId="0" applyFont="1" applyBorder="1" applyAlignment="1" applyProtection="1">
      <alignment vertical="top"/>
    </xf>
    <xf numFmtId="166" fontId="0" fillId="0" borderId="0" xfId="0" applyNumberFormat="1" applyFont="1" applyAlignment="1" applyProtection="1">
      <alignment vertical="top"/>
    </xf>
    <xf numFmtId="0" fontId="9" fillId="2" borderId="18" xfId="0" applyFont="1" applyFill="1" applyBorder="1" applyAlignment="1" applyProtection="1">
      <alignment horizontal="center" vertical="top"/>
      <protection locked="0"/>
    </xf>
    <xf numFmtId="0" fontId="0" fillId="0" borderId="19" xfId="0" applyFont="1" applyBorder="1" applyAlignment="1" applyProtection="1">
      <alignment vertical="top"/>
    </xf>
    <xf numFmtId="0" fontId="9" fillId="2" borderId="20" xfId="0" applyFont="1" applyFill="1" applyBorder="1" applyAlignment="1" applyProtection="1">
      <alignment horizontal="center" vertical="top"/>
      <protection locked="0"/>
    </xf>
    <xf numFmtId="9" fontId="0" fillId="0" borderId="0" xfId="0" applyNumberFormat="1" applyFont="1" applyAlignment="1" applyProtection="1">
      <alignment vertical="top"/>
    </xf>
    <xf numFmtId="0" fontId="0" fillId="0" borderId="21" xfId="0" applyFont="1" applyBorder="1" applyAlignment="1" applyProtection="1">
      <alignment vertical="top"/>
    </xf>
    <xf numFmtId="165" fontId="0" fillId="0" borderId="0" xfId="0" applyNumberFormat="1" applyFont="1" applyAlignment="1" applyProtection="1">
      <alignment vertical="top"/>
    </xf>
    <xf numFmtId="0" fontId="0" fillId="0" borderId="21" xfId="0" applyFont="1" applyBorder="1" applyAlignment="1" applyProtection="1">
      <alignment horizontal="left" vertical="top"/>
    </xf>
    <xf numFmtId="0" fontId="0" fillId="0" borderId="17" xfId="0" applyFont="1" applyBorder="1" applyAlignment="1" applyProtection="1">
      <alignment horizontal="left" vertical="top"/>
    </xf>
    <xf numFmtId="0" fontId="0" fillId="0" borderId="0" xfId="0" applyFont="1" applyFill="1" applyAlignment="1" applyProtection="1">
      <alignment vertical="top"/>
    </xf>
    <xf numFmtId="0" fontId="9" fillId="6" borderId="20" xfId="0" applyFont="1" applyFill="1" applyBorder="1" applyAlignment="1" applyProtection="1">
      <alignment horizontal="center" vertical="top"/>
      <protection locked="0"/>
    </xf>
    <xf numFmtId="0" fontId="0" fillId="0" borderId="22" xfId="0" applyFont="1" applyBorder="1" applyAlignment="1" applyProtection="1">
      <alignment vertical="top"/>
    </xf>
    <xf numFmtId="0" fontId="0" fillId="0" borderId="24" xfId="0" applyFont="1" applyBorder="1" applyAlignment="1" applyProtection="1">
      <alignment vertical="top"/>
    </xf>
    <xf numFmtId="165" fontId="6" fillId="0" borderId="0" xfId="1" applyNumberFormat="1" applyFont="1" applyFill="1" applyBorder="1" applyAlignment="1" applyProtection="1">
      <alignment vertical="top"/>
    </xf>
    <xf numFmtId="0" fontId="0" fillId="0" borderId="0" xfId="0" applyFont="1" applyBorder="1" applyAlignment="1" applyProtection="1">
      <alignment vertical="top"/>
    </xf>
    <xf numFmtId="9" fontId="0" fillId="0" borderId="0" xfId="0" applyNumberFormat="1" applyFont="1" applyBorder="1" applyAlignment="1" applyProtection="1">
      <alignment vertical="top"/>
    </xf>
    <xf numFmtId="166" fontId="7" fillId="0" borderId="0" xfId="1" applyNumberFormat="1" applyFont="1" applyFill="1" applyBorder="1" applyProtection="1"/>
    <xf numFmtId="0" fontId="6" fillId="0" borderId="0" xfId="0" applyFont="1" applyProtection="1"/>
    <xf numFmtId="165" fontId="6" fillId="0" borderId="0" xfId="1" applyNumberFormat="1" applyFont="1" applyFill="1" applyBorder="1" applyProtection="1"/>
    <xf numFmtId="165" fontId="6" fillId="0" borderId="0" xfId="0" applyNumberFormat="1" applyFont="1" applyFill="1" applyProtection="1"/>
    <xf numFmtId="0" fontId="0" fillId="0" borderId="0" xfId="0" applyFont="1" applyFill="1" applyProtection="1"/>
    <xf numFmtId="165" fontId="6" fillId="0" borderId="0" xfId="0" applyNumberFormat="1" applyFont="1" applyFill="1" applyBorder="1" applyProtection="1"/>
    <xf numFmtId="0" fontId="6" fillId="0" borderId="0" xfId="0" applyFont="1" applyFill="1" applyProtection="1"/>
    <xf numFmtId="164" fontId="0" fillId="0" borderId="0" xfId="0" applyNumberFormat="1" applyFont="1" applyFill="1" applyProtection="1"/>
    <xf numFmtId="165" fontId="9" fillId="0" borderId="0" xfId="1" applyNumberFormat="1" applyFont="1" applyFill="1" applyBorder="1" applyProtection="1"/>
    <xf numFmtId="0" fontId="6" fillId="0" borderId="0" xfId="0" applyFont="1" applyFill="1" applyBorder="1" applyProtection="1"/>
    <xf numFmtId="0" fontId="0" fillId="0" borderId="0" xfId="0" applyFont="1" applyFill="1" applyBorder="1" applyProtection="1"/>
    <xf numFmtId="165" fontId="14" fillId="0" borderId="0" xfId="0" applyNumberFormat="1" applyFont="1" applyFill="1" applyBorder="1" applyAlignment="1" applyProtection="1">
      <alignment horizontal="center"/>
    </xf>
    <xf numFmtId="165" fontId="6" fillId="0" borderId="0" xfId="1" applyNumberFormat="1" applyFont="1" applyFill="1" applyBorder="1" applyAlignment="1" applyProtection="1"/>
    <xf numFmtId="165" fontId="14" fillId="0" borderId="25" xfId="0" applyNumberFormat="1" applyFont="1" applyBorder="1" applyAlignment="1" applyProtection="1">
      <alignment horizontal="center"/>
    </xf>
    <xf numFmtId="165" fontId="6" fillId="0" borderId="0" xfId="1" applyNumberFormat="1" applyFont="1" applyFill="1" applyBorder="1" applyAlignment="1" applyProtection="1">
      <alignment vertical="top" wrapText="1"/>
    </xf>
    <xf numFmtId="0" fontId="13" fillId="0" borderId="0" xfId="0" applyFont="1" applyProtection="1"/>
    <xf numFmtId="164" fontId="7" fillId="0" borderId="0" xfId="0" applyNumberFormat="1" applyFont="1" applyFill="1" applyProtection="1"/>
    <xf numFmtId="164" fontId="14" fillId="0" borderId="0" xfId="0" applyNumberFormat="1" applyFont="1" applyFill="1" applyBorder="1" applyAlignment="1" applyProtection="1">
      <alignment wrapText="1"/>
    </xf>
    <xf numFmtId="0" fontId="16" fillId="0" borderId="21" xfId="0" applyFont="1" applyBorder="1" applyAlignment="1" applyProtection="1">
      <alignment vertical="top" wrapText="1"/>
    </xf>
    <xf numFmtId="165" fontId="16" fillId="0" borderId="15" xfId="1" applyNumberFormat="1" applyFont="1" applyFill="1" applyBorder="1" applyAlignment="1" applyProtection="1">
      <alignment vertical="top"/>
    </xf>
    <xf numFmtId="165" fontId="16" fillId="0" borderId="0" xfId="1" applyNumberFormat="1" applyFont="1" applyFill="1" applyBorder="1" applyAlignment="1" applyProtection="1">
      <alignment horizontal="center" vertical="top" wrapText="1"/>
    </xf>
    <xf numFmtId="166" fontId="16" fillId="0" borderId="0" xfId="1" applyNumberFormat="1" applyFont="1" applyFill="1" applyBorder="1" applyAlignment="1" applyProtection="1">
      <alignment horizontal="center" vertical="top" wrapText="1"/>
    </xf>
    <xf numFmtId="0" fontId="17" fillId="0" borderId="23" xfId="0" applyFont="1" applyBorder="1" applyAlignment="1" applyProtection="1">
      <alignment vertical="top"/>
    </xf>
    <xf numFmtId="165" fontId="17" fillId="0" borderId="22" xfId="1" applyNumberFormat="1" applyFont="1" applyFill="1" applyBorder="1" applyAlignment="1" applyProtection="1">
      <alignment vertical="top"/>
    </xf>
    <xf numFmtId="165" fontId="18" fillId="0" borderId="5" xfId="1" applyNumberFormat="1" applyFont="1" applyFill="1" applyBorder="1" applyAlignment="1" applyProtection="1">
      <alignment vertical="top" wrapText="1"/>
    </xf>
    <xf numFmtId="165" fontId="18" fillId="0" borderId="7" xfId="1" applyNumberFormat="1" applyFont="1" applyFill="1" applyBorder="1" applyAlignment="1" applyProtection="1">
      <alignment vertical="top"/>
    </xf>
    <xf numFmtId="165" fontId="18" fillId="0" borderId="0" xfId="1" applyNumberFormat="1" applyFont="1" applyFill="1" applyBorder="1" applyAlignment="1" applyProtection="1">
      <alignment vertical="top"/>
    </xf>
    <xf numFmtId="0" fontId="17" fillId="0" borderId="24" xfId="0" applyFont="1" applyBorder="1" applyAlignment="1" applyProtection="1">
      <alignment vertical="top"/>
    </xf>
    <xf numFmtId="165" fontId="17" fillId="0" borderId="24" xfId="1" applyNumberFormat="1" applyFont="1" applyFill="1" applyBorder="1" applyAlignment="1" applyProtection="1">
      <alignment vertical="top"/>
    </xf>
    <xf numFmtId="165" fontId="16" fillId="0" borderId="26" xfId="1" applyNumberFormat="1" applyFont="1" applyFill="1" applyBorder="1" applyAlignment="1" applyProtection="1">
      <alignment vertical="top"/>
    </xf>
    <xf numFmtId="0" fontId="17" fillId="0" borderId="0" xfId="0" applyFont="1" applyProtection="1"/>
    <xf numFmtId="164" fontId="6" fillId="0" borderId="0" xfId="0" applyNumberFormat="1" applyFont="1" applyFill="1" applyBorder="1" applyAlignment="1" applyProtection="1">
      <alignment horizontal="center" vertical="center"/>
    </xf>
    <xf numFmtId="0" fontId="0" fillId="0" borderId="0" xfId="0" applyFont="1" applyAlignment="1" applyProtection="1">
      <alignment vertical="center"/>
    </xf>
    <xf numFmtId="0" fontId="6" fillId="0" borderId="0" xfId="0" applyFont="1" applyBorder="1" applyProtection="1"/>
    <xf numFmtId="164" fontId="6" fillId="0" borderId="0" xfId="0" applyNumberFormat="1" applyFont="1" applyProtection="1"/>
    <xf numFmtId="164" fontId="6" fillId="0" borderId="0" xfId="0" applyNumberFormat="1" applyFont="1" applyFill="1" applyProtection="1"/>
    <xf numFmtId="164" fontId="6" fillId="0" borderId="0" xfId="0" applyNumberFormat="1" applyFont="1" applyFill="1" applyBorder="1" applyProtection="1"/>
    <xf numFmtId="0" fontId="19" fillId="0" borderId="0" xfId="0" applyFont="1" applyProtection="1"/>
    <xf numFmtId="0" fontId="6" fillId="0" borderId="0" xfId="0" applyFont="1" applyFill="1" applyBorder="1" applyAlignment="1" applyProtection="1"/>
    <xf numFmtId="0" fontId="20" fillId="3" borderId="0" xfId="0" applyFont="1" applyFill="1" applyProtection="1"/>
    <xf numFmtId="164" fontId="19" fillId="0" borderId="0" xfId="0" applyNumberFormat="1" applyFont="1" applyProtection="1"/>
    <xf numFmtId="164" fontId="19" fillId="0" borderId="0" xfId="0" applyNumberFormat="1" applyFont="1" applyFill="1" applyBorder="1" applyProtection="1"/>
    <xf numFmtId="0" fontId="20" fillId="0" borderId="0" xfId="0" applyFont="1" applyProtection="1"/>
    <xf numFmtId="0" fontId="12" fillId="0" borderId="0" xfId="0" applyFont="1" applyBorder="1" applyProtection="1"/>
    <xf numFmtId="0" fontId="12" fillId="0" borderId="0" xfId="0" applyFont="1" applyFill="1" applyBorder="1" applyProtection="1"/>
    <xf numFmtId="166" fontId="6" fillId="0" borderId="0" xfId="1" applyNumberFormat="1" applyFont="1" applyFill="1" applyProtection="1"/>
    <xf numFmtId="44" fontId="0" fillId="0" borderId="0" xfId="0" applyNumberFormat="1" applyFont="1" applyProtection="1"/>
    <xf numFmtId="44" fontId="0" fillId="0" borderId="0" xfId="0" applyNumberFormat="1" applyFont="1" applyFill="1" applyProtection="1"/>
    <xf numFmtId="0" fontId="16" fillId="0" borderId="0" xfId="0" applyFont="1" applyProtection="1"/>
    <xf numFmtId="0" fontId="17" fillId="0" borderId="0" xfId="0" applyFont="1" applyFill="1" applyBorder="1" applyAlignment="1" applyProtection="1">
      <alignment horizontal="center"/>
    </xf>
    <xf numFmtId="164" fontId="16" fillId="0" borderId="0" xfId="0" applyNumberFormat="1" applyFont="1" applyAlignment="1" applyProtection="1">
      <alignment horizontal="center" vertical="center"/>
    </xf>
    <xf numFmtId="166" fontId="22" fillId="0" borderId="0" xfId="1" applyNumberFormat="1" applyFont="1" applyAlignment="1" applyProtection="1">
      <alignment vertical="top"/>
    </xf>
    <xf numFmtId="9" fontId="22" fillId="0" borderId="0" xfId="2" applyFont="1" applyAlignment="1" applyProtection="1">
      <alignment vertical="top"/>
    </xf>
    <xf numFmtId="166" fontId="16" fillId="0" borderId="0" xfId="1" applyNumberFormat="1" applyFont="1" applyAlignment="1" applyProtection="1">
      <alignment vertical="top"/>
    </xf>
    <xf numFmtId="0" fontId="16" fillId="0" borderId="17" xfId="0" applyFont="1" applyBorder="1" applyAlignment="1" applyProtection="1">
      <alignment vertical="top" wrapText="1"/>
    </xf>
    <xf numFmtId="0" fontId="17" fillId="0" borderId="0" xfId="0" applyFont="1" applyAlignment="1" applyProtection="1">
      <alignment horizontal="center" vertical="top"/>
    </xf>
    <xf numFmtId="164" fontId="17" fillId="0" borderId="0" xfId="0" applyNumberFormat="1" applyFont="1" applyAlignment="1" applyProtection="1">
      <alignment horizontal="center" vertical="top"/>
    </xf>
    <xf numFmtId="164" fontId="17" fillId="0" borderId="0" xfId="0" applyNumberFormat="1" applyFont="1" applyFill="1" applyAlignment="1" applyProtection="1">
      <alignment horizontal="center" vertical="top"/>
    </xf>
    <xf numFmtId="0" fontId="16" fillId="0" borderId="0" xfId="0" applyFont="1" applyAlignment="1" applyProtection="1">
      <alignment vertical="top"/>
    </xf>
    <xf numFmtId="44" fontId="22" fillId="5" borderId="0" xfId="1" applyNumberFormat="1" applyFont="1" applyFill="1" applyAlignment="1" applyProtection="1">
      <alignment vertical="top"/>
    </xf>
    <xf numFmtId="44" fontId="22" fillId="5" borderId="0" xfId="1" applyNumberFormat="1" applyFont="1" applyFill="1" applyProtection="1"/>
    <xf numFmtId="166" fontId="22" fillId="0" borderId="0" xfId="1" applyNumberFormat="1" applyFont="1" applyBorder="1" applyAlignment="1" applyProtection="1">
      <alignment vertical="top"/>
    </xf>
    <xf numFmtId="166" fontId="16" fillId="0" borderId="0" xfId="1" applyNumberFormat="1" applyFont="1" applyBorder="1" applyAlignment="1" applyProtection="1">
      <alignment vertical="top"/>
    </xf>
    <xf numFmtId="0" fontId="16" fillId="0" borderId="0" xfId="0" applyFont="1" applyBorder="1" applyAlignment="1" applyProtection="1">
      <alignment vertical="top"/>
    </xf>
    <xf numFmtId="44" fontId="22" fillId="5" borderId="0" xfId="1" applyNumberFormat="1" applyFont="1" applyFill="1" applyBorder="1" applyAlignment="1" applyProtection="1">
      <alignment vertical="top"/>
    </xf>
    <xf numFmtId="164" fontId="22" fillId="5" borderId="0" xfId="0" applyNumberFormat="1" applyFont="1" applyFill="1" applyBorder="1" applyAlignment="1" applyProtection="1">
      <alignment vertical="top"/>
    </xf>
    <xf numFmtId="166" fontId="16" fillId="0" borderId="0" xfId="1" applyNumberFormat="1" applyFont="1" applyProtection="1"/>
    <xf numFmtId="166" fontId="22" fillId="0" borderId="0" xfId="0" applyNumberFormat="1" applyFont="1" applyProtection="1"/>
    <xf numFmtId="0" fontId="2" fillId="0" borderId="0" xfId="0" applyFont="1" applyProtection="1"/>
    <xf numFmtId="0" fontId="0" fillId="0" borderId="0" xfId="0" applyFont="1" applyBorder="1" applyProtection="1"/>
    <xf numFmtId="0" fontId="0" fillId="0" borderId="28" xfId="0" applyFont="1" applyBorder="1" applyProtection="1"/>
    <xf numFmtId="0" fontId="0" fillId="0" borderId="2" xfId="0" applyFont="1" applyFill="1" applyBorder="1" applyProtection="1"/>
    <xf numFmtId="165" fontId="6" fillId="0" borderId="4" xfId="1" applyNumberFormat="1" applyFont="1" applyFill="1" applyBorder="1" applyAlignment="1" applyProtection="1"/>
    <xf numFmtId="165" fontId="6" fillId="0" borderId="29" xfId="1" applyNumberFormat="1" applyFont="1" applyFill="1" applyBorder="1" applyAlignment="1" applyProtection="1"/>
    <xf numFmtId="164" fontId="6" fillId="0" borderId="8" xfId="0" applyNumberFormat="1" applyFont="1" applyBorder="1" applyAlignment="1" applyProtection="1">
      <alignment horizontal="center" vertical="center"/>
    </xf>
    <xf numFmtId="0" fontId="0" fillId="0" borderId="28" xfId="0" applyFont="1" applyFill="1" applyBorder="1" applyProtection="1"/>
    <xf numFmtId="166" fontId="6" fillId="4" borderId="0" xfId="1" applyNumberFormat="1" applyFont="1" applyFill="1" applyBorder="1" applyAlignment="1" applyProtection="1">
      <alignment horizontal="center"/>
    </xf>
    <xf numFmtId="165" fontId="6" fillId="0" borderId="0" xfId="1" applyNumberFormat="1" applyFont="1" applyFill="1" applyBorder="1" applyAlignment="1" applyProtection="1">
      <alignment horizontal="right"/>
    </xf>
    <xf numFmtId="0" fontId="6" fillId="0" borderId="0" xfId="0" applyFont="1" applyBorder="1" applyAlignment="1" applyProtection="1"/>
    <xf numFmtId="165" fontId="6" fillId="0" borderId="0" xfId="0" applyNumberFormat="1" applyFont="1" applyFill="1" applyBorder="1" applyAlignment="1" applyProtection="1">
      <alignment horizontal="right"/>
    </xf>
    <xf numFmtId="5" fontId="6" fillId="0" borderId="0" xfId="1" applyNumberFormat="1" applyFont="1" applyBorder="1" applyAlignment="1" applyProtection="1">
      <alignment horizontal="right"/>
    </xf>
    <xf numFmtId="165" fontId="12" fillId="0" borderId="0" xfId="0" applyNumberFormat="1" applyFont="1" applyFill="1" applyBorder="1" applyAlignment="1" applyProtection="1">
      <alignment horizontal="right"/>
    </xf>
    <xf numFmtId="165" fontId="6" fillId="0" borderId="0" xfId="1" applyNumberFormat="1" applyFont="1" applyFill="1" applyBorder="1" applyAlignment="1" applyProtection="1">
      <alignment horizontal="right" vertical="top"/>
    </xf>
    <xf numFmtId="0" fontId="6" fillId="4" borderId="0" xfId="0" applyFont="1" applyFill="1" applyBorder="1" applyProtection="1"/>
    <xf numFmtId="0" fontId="0" fillId="4" borderId="0" xfId="0" applyFont="1" applyFill="1" applyBorder="1" applyProtection="1"/>
    <xf numFmtId="165" fontId="14" fillId="4" borderId="0" xfId="0" applyNumberFormat="1" applyFont="1" applyFill="1" applyBorder="1" applyAlignment="1" applyProtection="1">
      <alignment horizontal="center"/>
    </xf>
    <xf numFmtId="165" fontId="6" fillId="4" borderId="0" xfId="1" applyNumberFormat="1" applyFont="1" applyFill="1" applyBorder="1" applyAlignment="1" applyProtection="1"/>
    <xf numFmtId="0" fontId="0" fillId="0" borderId="0" xfId="0" applyFont="1" applyBorder="1" applyAlignment="1" applyProtection="1">
      <alignment vertical="top" wrapText="1"/>
    </xf>
    <xf numFmtId="0" fontId="9" fillId="2" borderId="30" xfId="0" applyFont="1" applyFill="1" applyBorder="1" applyAlignment="1" applyProtection="1">
      <alignment horizontal="center" vertical="top"/>
      <protection locked="0"/>
    </xf>
    <xf numFmtId="0" fontId="0" fillId="0" borderId="31" xfId="0" applyFont="1" applyBorder="1" applyProtection="1"/>
    <xf numFmtId="165" fontId="18" fillId="0" borderId="2" xfId="1" applyNumberFormat="1" applyFont="1" applyFill="1" applyBorder="1" applyAlignment="1" applyProtection="1">
      <alignment vertical="top" wrapText="1"/>
    </xf>
    <xf numFmtId="165" fontId="18" fillId="0" borderId="4" xfId="1" applyNumberFormat="1" applyFont="1" applyFill="1" applyBorder="1" applyAlignment="1" applyProtection="1">
      <alignment vertical="top"/>
    </xf>
    <xf numFmtId="0" fontId="0" fillId="0" borderId="28" xfId="0" applyFont="1" applyBorder="1" applyAlignment="1" applyProtection="1">
      <alignment vertical="top" wrapText="1"/>
    </xf>
    <xf numFmtId="0" fontId="0" fillId="0" borderId="29" xfId="0" applyFont="1" applyBorder="1" applyAlignment="1" applyProtection="1">
      <alignment vertical="top" wrapText="1"/>
    </xf>
    <xf numFmtId="166" fontId="6" fillId="4" borderId="28" xfId="1" applyNumberFormat="1" applyFont="1" applyFill="1" applyBorder="1" applyAlignment="1" applyProtection="1">
      <alignment horizontal="center"/>
    </xf>
    <xf numFmtId="166" fontId="6" fillId="4" borderId="29" xfId="1" applyNumberFormat="1" applyFont="1" applyFill="1" applyBorder="1" applyAlignment="1" applyProtection="1">
      <alignment horizontal="center"/>
    </xf>
    <xf numFmtId="165" fontId="6" fillId="0" borderId="28" xfId="1" applyNumberFormat="1" applyFont="1" applyFill="1" applyBorder="1" applyAlignment="1" applyProtection="1">
      <alignment horizontal="right"/>
    </xf>
    <xf numFmtId="165" fontId="6" fillId="0" borderId="28" xfId="0" applyNumberFormat="1" applyFont="1" applyFill="1" applyBorder="1" applyAlignment="1" applyProtection="1">
      <alignment horizontal="right"/>
    </xf>
    <xf numFmtId="5" fontId="6" fillId="0" borderId="28" xfId="1" applyNumberFormat="1" applyFont="1" applyBorder="1" applyAlignment="1" applyProtection="1">
      <alignment horizontal="right"/>
    </xf>
    <xf numFmtId="5" fontId="6" fillId="0" borderId="29" xfId="1" applyNumberFormat="1" applyFont="1" applyBorder="1" applyAlignment="1" applyProtection="1">
      <alignment horizontal="right"/>
    </xf>
    <xf numFmtId="165" fontId="12" fillId="0" borderId="28" xfId="0" applyNumberFormat="1" applyFont="1" applyFill="1" applyBorder="1" applyAlignment="1" applyProtection="1">
      <alignment horizontal="right"/>
    </xf>
    <xf numFmtId="165" fontId="6" fillId="0" borderId="28" xfId="1" applyNumberFormat="1" applyFont="1" applyFill="1" applyBorder="1" applyAlignment="1" applyProtection="1">
      <alignment horizontal="right" vertical="top"/>
    </xf>
    <xf numFmtId="164" fontId="0" fillId="0" borderId="28" xfId="0" applyNumberFormat="1" applyFont="1" applyBorder="1" applyProtection="1"/>
    <xf numFmtId="165" fontId="6" fillId="0" borderId="29" xfId="1" applyNumberFormat="1" applyFont="1" applyFill="1" applyBorder="1" applyAlignment="1" applyProtection="1">
      <alignment vertical="top"/>
    </xf>
    <xf numFmtId="0" fontId="0" fillId="0" borderId="29" xfId="0" applyFont="1" applyBorder="1" applyProtection="1"/>
    <xf numFmtId="165" fontId="6" fillId="0" borderId="28" xfId="1" applyNumberFormat="1" applyFont="1" applyFill="1" applyBorder="1" applyProtection="1"/>
    <xf numFmtId="165" fontId="6" fillId="0" borderId="29" xfId="1" applyNumberFormat="1" applyFont="1" applyFill="1" applyBorder="1" applyProtection="1"/>
    <xf numFmtId="165" fontId="6" fillId="4" borderId="5" xfId="1" applyNumberFormat="1" applyFont="1" applyFill="1" applyBorder="1" applyAlignment="1" applyProtection="1"/>
    <xf numFmtId="165" fontId="6" fillId="4" borderId="7" xfId="0" applyNumberFormat="1" applyFont="1" applyFill="1" applyBorder="1" applyProtection="1"/>
    <xf numFmtId="165" fontId="18" fillId="0" borderId="3" xfId="1" applyNumberFormat="1" applyFont="1" applyFill="1" applyBorder="1" applyAlignment="1" applyProtection="1">
      <alignment vertical="top"/>
    </xf>
    <xf numFmtId="165" fontId="6" fillId="4" borderId="6" xfId="0" applyNumberFormat="1" applyFont="1" applyFill="1" applyBorder="1" applyProtection="1"/>
    <xf numFmtId="165" fontId="17" fillId="0" borderId="2" xfId="1" applyNumberFormat="1" applyFont="1" applyFill="1" applyBorder="1" applyAlignment="1" applyProtection="1">
      <alignment vertical="top"/>
    </xf>
    <xf numFmtId="165" fontId="17" fillId="0" borderId="4" xfId="1" applyNumberFormat="1" applyFont="1" applyFill="1" applyBorder="1" applyAlignment="1" applyProtection="1">
      <alignment vertical="top"/>
    </xf>
    <xf numFmtId="166" fontId="7" fillId="0" borderId="28" xfId="1" applyNumberFormat="1" applyFont="1" applyFill="1" applyBorder="1" applyProtection="1"/>
    <xf numFmtId="165" fontId="6" fillId="0" borderId="29" xfId="0" applyNumberFormat="1" applyFont="1" applyFill="1" applyBorder="1" applyProtection="1"/>
    <xf numFmtId="166" fontId="7" fillId="0" borderId="28" xfId="1" applyNumberFormat="1" applyFont="1" applyFill="1" applyBorder="1" applyAlignment="1" applyProtection="1">
      <alignment horizontal="right"/>
    </xf>
    <xf numFmtId="165" fontId="12" fillId="0" borderId="29" xfId="0" applyNumberFormat="1" applyFont="1" applyFill="1" applyBorder="1" applyProtection="1"/>
    <xf numFmtId="164" fontId="0" fillId="0" borderId="28" xfId="0" applyNumberFormat="1" applyFont="1" applyFill="1" applyBorder="1" applyProtection="1"/>
    <xf numFmtId="0" fontId="0" fillId="4" borderId="5" xfId="0" applyFont="1" applyFill="1" applyBorder="1" applyProtection="1"/>
    <xf numFmtId="165" fontId="6" fillId="0" borderId="28" xfId="0" applyNumberFormat="1" applyFont="1" applyBorder="1" applyProtection="1"/>
    <xf numFmtId="165" fontId="6" fillId="0" borderId="29" xfId="0" applyNumberFormat="1" applyFont="1" applyBorder="1" applyProtection="1"/>
    <xf numFmtId="0" fontId="19" fillId="0" borderId="28" xfId="0" applyFont="1" applyBorder="1" applyAlignment="1" applyProtection="1">
      <alignment horizontal="right"/>
    </xf>
    <xf numFmtId="0" fontId="19" fillId="0" borderId="29" xfId="0" applyFont="1" applyBorder="1" applyAlignment="1" applyProtection="1">
      <alignment horizontal="right"/>
    </xf>
    <xf numFmtId="165" fontId="6" fillId="0" borderId="28" xfId="1" applyNumberFormat="1" applyFont="1" applyFill="1" applyBorder="1" applyAlignment="1" applyProtection="1">
      <alignment vertical="top"/>
    </xf>
    <xf numFmtId="165" fontId="6" fillId="4" borderId="7" xfId="1" applyNumberFormat="1" applyFont="1" applyFill="1" applyBorder="1" applyAlignment="1" applyProtection="1"/>
    <xf numFmtId="165" fontId="6" fillId="0" borderId="3" xfId="0" applyNumberFormat="1" applyFont="1" applyFill="1" applyBorder="1" applyProtection="1"/>
    <xf numFmtId="165" fontId="6" fillId="0" borderId="3" xfId="1" applyNumberFormat="1" applyFont="1" applyFill="1" applyBorder="1" applyAlignment="1" applyProtection="1"/>
    <xf numFmtId="165" fontId="6" fillId="4" borderId="29" xfId="1" applyNumberFormat="1" applyFont="1" applyFill="1" applyBorder="1" applyAlignment="1" applyProtection="1"/>
    <xf numFmtId="165" fontId="15" fillId="6" borderId="0" xfId="1" applyNumberFormat="1" applyFont="1" applyFill="1" applyBorder="1" applyAlignment="1" applyProtection="1">
      <protection locked="0"/>
    </xf>
    <xf numFmtId="0" fontId="14" fillId="0" borderId="10" xfId="0" applyFont="1" applyBorder="1" applyAlignment="1" applyProtection="1">
      <alignment horizontal="center" wrapText="1"/>
    </xf>
    <xf numFmtId="0" fontId="14" fillId="0" borderId="11" xfId="0" applyFont="1" applyBorder="1" applyAlignment="1" applyProtection="1">
      <alignment horizontal="center" wrapText="1"/>
    </xf>
    <xf numFmtId="164" fontId="14" fillId="0" borderId="11" xfId="0" applyNumberFormat="1" applyFont="1" applyBorder="1" applyAlignment="1" applyProtection="1">
      <alignment horizontal="center" wrapText="1"/>
    </xf>
    <xf numFmtId="164" fontId="14" fillId="0" borderId="12" xfId="0" applyNumberFormat="1" applyFont="1" applyBorder="1" applyAlignment="1" applyProtection="1">
      <alignment horizontal="center" wrapText="1"/>
    </xf>
    <xf numFmtId="44" fontId="6" fillId="0" borderId="0" xfId="1" applyNumberFormat="1" applyFont="1" applyFill="1" applyAlignment="1" applyProtection="1">
      <alignment horizontal="center"/>
    </xf>
    <xf numFmtId="0" fontId="12" fillId="0" borderId="0" xfId="0" applyFont="1" applyFill="1" applyAlignment="1" applyProtection="1">
      <alignment wrapText="1"/>
    </xf>
    <xf numFmtId="0" fontId="6" fillId="0" borderId="0" xfId="0" applyFont="1" applyFill="1" applyAlignment="1" applyProtection="1"/>
    <xf numFmtId="166" fontId="6" fillId="0" borderId="0" xfId="1" applyNumberFormat="1" applyFont="1" applyFill="1" applyAlignment="1" applyProtection="1">
      <alignment horizontal="center"/>
    </xf>
    <xf numFmtId="166" fontId="0" fillId="0" borderId="15" xfId="1" applyNumberFormat="1" applyFont="1" applyFill="1" applyBorder="1" applyAlignment="1" applyProtection="1">
      <alignment horizontal="center" vertical="top"/>
    </xf>
    <xf numFmtId="166" fontId="16" fillId="0" borderId="16" xfId="1" applyNumberFormat="1" applyFont="1" applyFill="1" applyBorder="1" applyAlignment="1" applyProtection="1">
      <alignment horizontal="center" vertical="top"/>
    </xf>
    <xf numFmtId="165" fontId="16" fillId="0" borderId="15" xfId="1" applyNumberFormat="1" applyFont="1" applyFill="1" applyBorder="1" applyAlignment="1" applyProtection="1">
      <alignment horizontal="center" vertical="top" wrapText="1"/>
    </xf>
    <xf numFmtId="165" fontId="16" fillId="0" borderId="16" xfId="1" applyNumberFormat="1" applyFont="1" applyFill="1" applyBorder="1" applyAlignment="1" applyProtection="1">
      <alignment horizontal="center" vertical="top" wrapText="1"/>
    </xf>
    <xf numFmtId="165" fontId="17" fillId="0" borderId="22" xfId="1" applyNumberFormat="1" applyFont="1" applyFill="1" applyBorder="1" applyAlignment="1" applyProtection="1">
      <alignment horizontal="center" vertical="top"/>
    </xf>
    <xf numFmtId="165" fontId="17" fillId="0" borderId="23" xfId="1" applyNumberFormat="1" applyFont="1" applyFill="1" applyBorder="1" applyAlignment="1" applyProtection="1">
      <alignment horizontal="center" vertical="top"/>
    </xf>
    <xf numFmtId="0" fontId="19" fillId="0" borderId="28" xfId="0" applyFont="1" applyFill="1" applyBorder="1" applyAlignment="1" applyProtection="1">
      <alignment horizontal="right"/>
    </xf>
    <xf numFmtId="0" fontId="19" fillId="0" borderId="0" xfId="0" applyFont="1" applyFill="1" applyBorder="1" applyAlignment="1" applyProtection="1">
      <alignment horizontal="right"/>
    </xf>
    <xf numFmtId="0" fontId="19" fillId="4" borderId="28" xfId="0" applyFont="1" applyFill="1" applyBorder="1" applyAlignment="1" applyProtection="1">
      <alignment horizontal="right"/>
    </xf>
    <xf numFmtId="0" fontId="19" fillId="4" borderId="0" xfId="0" applyFont="1" applyFill="1" applyBorder="1" applyAlignment="1" applyProtection="1">
      <alignment horizontal="right"/>
    </xf>
    <xf numFmtId="0" fontId="19" fillId="0" borderId="5" xfId="0" applyFont="1" applyFill="1" applyBorder="1" applyAlignment="1" applyProtection="1">
      <alignment horizontal="center"/>
    </xf>
    <xf numFmtId="0" fontId="19" fillId="0" borderId="6" xfId="0" applyFont="1" applyFill="1" applyBorder="1" applyAlignment="1" applyProtection="1">
      <alignment horizontal="center"/>
    </xf>
    <xf numFmtId="0" fontId="19" fillId="0" borderId="7" xfId="0" applyFont="1" applyFill="1" applyBorder="1" applyAlignment="1" applyProtection="1">
      <alignment horizontal="center"/>
    </xf>
    <xf numFmtId="0" fontId="0" fillId="0" borderId="0" xfId="0" applyFont="1" applyAlignment="1" applyProtection="1">
      <alignment horizontal="center" vertical="top"/>
    </xf>
    <xf numFmtId="165" fontId="16" fillId="0" borderId="15" xfId="1" applyNumberFormat="1" applyFont="1" applyFill="1" applyBorder="1" applyAlignment="1" applyProtection="1">
      <alignment horizontal="center" vertical="top"/>
    </xf>
    <xf numFmtId="165" fontId="16" fillId="0" borderId="16" xfId="1" applyNumberFormat="1" applyFont="1" applyFill="1" applyBorder="1" applyAlignment="1" applyProtection="1">
      <alignment horizontal="center" vertical="top"/>
    </xf>
    <xf numFmtId="166" fontId="16" fillId="0" borderId="15" xfId="1" applyNumberFormat="1" applyFont="1" applyFill="1" applyBorder="1" applyAlignment="1" applyProtection="1">
      <alignment horizontal="center" vertical="top"/>
    </xf>
    <xf numFmtId="166" fontId="16" fillId="0" borderId="15" xfId="1" applyNumberFormat="1" applyFont="1" applyFill="1" applyBorder="1" applyAlignment="1" applyProtection="1">
      <alignment horizontal="center" vertical="top" wrapText="1"/>
    </xf>
    <xf numFmtId="166" fontId="16" fillId="0" borderId="16" xfId="1" applyNumberFormat="1" applyFont="1" applyFill="1" applyBorder="1" applyAlignment="1" applyProtection="1">
      <alignment horizontal="center" vertical="top" wrapText="1"/>
    </xf>
    <xf numFmtId="164" fontId="6" fillId="0" borderId="8"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166" fontId="0" fillId="0" borderId="26" xfId="1" applyNumberFormat="1" applyFont="1" applyFill="1" applyBorder="1" applyAlignment="1" applyProtection="1">
      <alignment horizontal="center" vertical="top"/>
    </xf>
    <xf numFmtId="166" fontId="16" fillId="0" borderId="27" xfId="1" applyNumberFormat="1" applyFont="1" applyFill="1" applyBorder="1" applyAlignment="1" applyProtection="1">
      <alignment horizontal="center" vertical="top"/>
    </xf>
    <xf numFmtId="165" fontId="16" fillId="0" borderId="26" xfId="1" applyNumberFormat="1" applyFont="1" applyFill="1" applyBorder="1" applyAlignment="1" applyProtection="1">
      <alignment horizontal="center" vertical="top" wrapText="1"/>
    </xf>
    <xf numFmtId="165" fontId="16" fillId="0" borderId="27" xfId="1" applyNumberFormat="1" applyFont="1" applyFill="1" applyBorder="1" applyAlignment="1" applyProtection="1">
      <alignment horizontal="center" vertical="top" wrapText="1"/>
    </xf>
    <xf numFmtId="0" fontId="0" fillId="0" borderId="24" xfId="0" applyFont="1" applyBorder="1" applyAlignment="1" applyProtection="1">
      <alignment horizontal="center" vertical="top" wrapText="1"/>
    </xf>
    <xf numFmtId="0" fontId="0" fillId="0" borderId="25" xfId="0" applyFont="1" applyBorder="1" applyAlignment="1" applyProtection="1">
      <alignment horizontal="center" vertical="top" wrapText="1"/>
    </xf>
    <xf numFmtId="0" fontId="6" fillId="0" borderId="0" xfId="0" applyFont="1" applyBorder="1" applyAlignment="1" applyProtection="1">
      <alignment horizontal="left"/>
    </xf>
    <xf numFmtId="164" fontId="17" fillId="5" borderId="10" xfId="0" applyNumberFormat="1" applyFont="1" applyFill="1" applyBorder="1" applyAlignment="1" applyProtection="1">
      <alignment horizontal="center"/>
    </xf>
    <xf numFmtId="0" fontId="17" fillId="5" borderId="11" xfId="0" applyFont="1" applyFill="1" applyBorder="1" applyAlignment="1" applyProtection="1">
      <alignment horizontal="center"/>
    </xf>
    <xf numFmtId="0" fontId="17" fillId="5" borderId="12" xfId="0" applyFont="1" applyFill="1" applyBorder="1" applyAlignment="1" applyProtection="1">
      <alignment horizontal="center"/>
    </xf>
    <xf numFmtId="0" fontId="21" fillId="0" borderId="0" xfId="0" applyFont="1" applyAlignment="1" applyProtection="1">
      <alignment horizontal="center"/>
    </xf>
    <xf numFmtId="0" fontId="5" fillId="0" borderId="0" xfId="0" applyFont="1" applyAlignment="1" applyProtection="1">
      <alignment horizontal="center"/>
    </xf>
    <xf numFmtId="0" fontId="8" fillId="2" borderId="1" xfId="0" applyFont="1" applyFill="1" applyBorder="1" applyAlignment="1" applyProtection="1">
      <alignment horizontal="center"/>
    </xf>
    <xf numFmtId="0" fontId="8" fillId="2" borderId="0" xfId="0" applyFont="1" applyFill="1" applyBorder="1" applyAlignment="1" applyProtection="1">
      <alignment horizontal="center"/>
    </xf>
    <xf numFmtId="0" fontId="17" fillId="0" borderId="2" xfId="0" applyFont="1" applyFill="1" applyBorder="1" applyAlignment="1" applyProtection="1">
      <alignment horizontal="center" wrapText="1"/>
    </xf>
    <xf numFmtId="0" fontId="17" fillId="0" borderId="3" xfId="0" applyFont="1" applyFill="1" applyBorder="1" applyAlignment="1" applyProtection="1">
      <alignment horizontal="center" wrapText="1"/>
    </xf>
    <xf numFmtId="0" fontId="17" fillId="0" borderId="4" xfId="0" applyFont="1" applyFill="1" applyBorder="1" applyAlignment="1" applyProtection="1">
      <alignment horizontal="center" wrapText="1"/>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18" fillId="2" borderId="7" xfId="0" applyFont="1" applyFill="1" applyBorder="1" applyAlignment="1" applyProtection="1">
      <alignment horizontal="center"/>
      <protection locked="0"/>
    </xf>
    <xf numFmtId="164" fontId="0" fillId="0" borderId="0" xfId="0" applyNumberFormat="1" applyFont="1" applyAlignment="1" applyProtection="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5" fillId="4" borderId="8" xfId="0" applyFont="1" applyFill="1" applyBorder="1" applyAlignment="1" applyProtection="1">
      <alignment horizontal="center"/>
    </xf>
    <xf numFmtId="0" fontId="5" fillId="4" borderId="9" xfId="0" applyFont="1" applyFill="1" applyBorder="1" applyAlignment="1" applyProtection="1">
      <alignment horizontal="center"/>
    </xf>
    <xf numFmtId="164" fontId="5" fillId="3" borderId="8" xfId="0" applyNumberFormat="1" applyFont="1" applyFill="1" applyBorder="1" applyAlignment="1" applyProtection="1">
      <alignment horizontal="center" vertical="center"/>
    </xf>
    <xf numFmtId="164" fontId="5" fillId="3" borderId="9" xfId="0" applyNumberFormat="1" applyFont="1" applyFill="1" applyBorder="1" applyAlignment="1" applyProtection="1">
      <alignment horizontal="center" vertical="center"/>
    </xf>
    <xf numFmtId="0" fontId="17" fillId="5" borderId="10" xfId="0" applyFont="1" applyFill="1" applyBorder="1" applyAlignment="1" applyProtection="1">
      <alignment horizontal="center"/>
    </xf>
    <xf numFmtId="0" fontId="6" fillId="0" borderId="0" xfId="0" applyFont="1" applyFill="1" applyAlignment="1" applyProtection="1">
      <alignment horizontal="center" vertical="center" wrapText="1"/>
    </xf>
    <xf numFmtId="0" fontId="0" fillId="0" borderId="0" xfId="0" applyFont="1" applyFill="1" applyAlignment="1" applyProtection="1">
      <alignment horizontal="center" vertical="center" wrapText="1"/>
    </xf>
  </cellXfs>
  <cellStyles count="3">
    <cellStyle name="Currency" xfId="1" builtinId="4"/>
    <cellStyle name="Normal" xfId="0" builtinId="0"/>
    <cellStyle name="Percent" xfId="2" builtinId="5"/>
  </cellStyles>
  <dxfs count="2">
    <dxf>
      <font>
        <b/>
        <i val="0"/>
        <condense val="0"/>
        <extend val="0"/>
        <color auto="1"/>
      </font>
      <fill>
        <patternFill>
          <bgColor indexed="13"/>
        </patternFill>
      </fill>
    </dxf>
    <dxf>
      <font>
        <b/>
        <i val="0"/>
        <condense val="0"/>
        <extend val="0"/>
        <color auto="1"/>
      </font>
      <fill>
        <patternFill>
          <bgColor indexed="13"/>
        </patternFill>
      </fill>
    </dxf>
  </dxfs>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40</xdr:row>
      <xdr:rowOff>4555</xdr:rowOff>
    </xdr:from>
    <xdr:to>
      <xdr:col>10</xdr:col>
      <xdr:colOff>714375</xdr:colOff>
      <xdr:row>42</xdr:row>
      <xdr:rowOff>20987</xdr:rowOff>
    </xdr:to>
    <xdr:sp macro="" textlink="">
      <xdr:nvSpPr>
        <xdr:cNvPr id="2" name="Rectangle 3"/>
        <xdr:cNvSpPr>
          <a:spLocks noChangeArrowheads="1"/>
        </xdr:cNvSpPr>
      </xdr:nvSpPr>
      <xdr:spPr bwMode="auto">
        <a:xfrm>
          <a:off x="222250" y="9262855"/>
          <a:ext cx="11007725" cy="397432"/>
        </a:xfrm>
        <a:prstGeom prst="rect">
          <a:avLst/>
        </a:prstGeom>
        <a:solidFill>
          <a:srgbClr val="FF0000"/>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27432" bIns="0" anchor="t" upright="1"/>
        <a:lstStyle/>
        <a:p>
          <a:pPr algn="ctr" rtl="1">
            <a:defRPr sz="1000"/>
          </a:pPr>
          <a:r>
            <a:rPr lang="en-US" sz="1200" b="1" i="0" strike="noStrike">
              <a:solidFill>
                <a:srgbClr val="FFFFFF"/>
              </a:solidFill>
              <a:latin typeface="Arial"/>
              <a:cs typeface="Arial"/>
            </a:rPr>
            <a:t>The plan with the lower overall cost might be the best option for you.  However, keep in mind the Out-of-Pocket Maximum differences and your personal risk tolerance.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defaultRowHeight="14.4" x14ac:dyDescent="0.3"/>
  <cols>
    <col min="1" max="1" width="104.5546875" customWidth="1"/>
  </cols>
  <sheetData>
    <row r="1" spans="1:1" ht="18.75" x14ac:dyDescent="0.3">
      <c r="A1" s="2" t="s">
        <v>76</v>
      </c>
    </row>
    <row r="5" spans="1:1" ht="15" x14ac:dyDescent="0.25">
      <c r="A5" t="s">
        <v>69</v>
      </c>
    </row>
    <row r="6" spans="1:1" ht="15" x14ac:dyDescent="0.25">
      <c r="A6" t="s">
        <v>70</v>
      </c>
    </row>
    <row r="8" spans="1:1" ht="15" x14ac:dyDescent="0.25">
      <c r="A8" t="s">
        <v>71</v>
      </c>
    </row>
    <row r="9" spans="1:1" ht="15" x14ac:dyDescent="0.25">
      <c r="A9" t="s">
        <v>72</v>
      </c>
    </row>
    <row r="10" spans="1:1" ht="15" x14ac:dyDescent="0.25">
      <c r="A10" t="s">
        <v>80</v>
      </c>
    </row>
    <row r="11" spans="1:1" ht="15" x14ac:dyDescent="0.25">
      <c r="A11" t="s">
        <v>79</v>
      </c>
    </row>
    <row r="12" spans="1:1" ht="15" x14ac:dyDescent="0.25">
      <c r="A12" t="s">
        <v>81</v>
      </c>
    </row>
    <row r="13" spans="1:1" ht="15" x14ac:dyDescent="0.25">
      <c r="A13" t="s">
        <v>82</v>
      </c>
    </row>
    <row r="15" spans="1:1" ht="30" x14ac:dyDescent="0.25">
      <c r="A15" s="1" t="s">
        <v>73</v>
      </c>
    </row>
    <row r="17" spans="1:1" ht="45" x14ac:dyDescent="0.25">
      <c r="A17" s="1" t="s">
        <v>92</v>
      </c>
    </row>
    <row r="19" spans="1:1" ht="15" x14ac:dyDescent="0.25">
      <c r="A19" t="s">
        <v>74</v>
      </c>
    </row>
    <row r="21" spans="1:1" ht="15" x14ac:dyDescent="0.25">
      <c r="A21" t="s">
        <v>75</v>
      </c>
    </row>
    <row r="22" spans="1:1" ht="15" x14ac:dyDescent="0.25">
      <c r="A22" t="s">
        <v>83</v>
      </c>
    </row>
    <row r="23" spans="1:1" ht="15" x14ac:dyDescent="0.25">
      <c r="A23" t="s">
        <v>84</v>
      </c>
    </row>
    <row r="24" spans="1:1" ht="30" x14ac:dyDescent="0.25">
      <c r="A24" s="1" t="s">
        <v>85</v>
      </c>
    </row>
  </sheetData>
  <printOptions horizontalCentered="1"/>
  <pageMargins left="0.25" right="0.25" top="0.75" bottom="0.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66"/>
  <sheetViews>
    <sheetView tabSelected="1" zoomScale="75" zoomScaleNormal="75" workbookViewId="0">
      <selection activeCell="B1" sqref="B1:K1"/>
    </sheetView>
  </sheetViews>
  <sheetFormatPr defaultRowHeight="14.4" x14ac:dyDescent="0.3"/>
  <cols>
    <col min="1" max="1" width="2.44140625" style="4" customWidth="1"/>
    <col min="2" max="2" width="6.6640625" style="4" customWidth="1"/>
    <col min="3" max="3" width="9" style="4" customWidth="1"/>
    <col min="4" max="4" width="37.109375" style="4" customWidth="1"/>
    <col min="5" max="5" width="13" style="10" customWidth="1"/>
    <col min="6" max="10" width="18.6640625" style="10" customWidth="1"/>
    <col min="11" max="11" width="19.44140625" style="10" customWidth="1"/>
    <col min="12" max="12" width="2.5546875" style="11" hidden="1" customWidth="1"/>
    <col min="13" max="13" width="36.33203125" style="4" hidden="1" customWidth="1"/>
    <col min="14" max="16" width="12.6640625" style="4" hidden="1" customWidth="1"/>
    <col min="17" max="17" width="7.5546875" style="4" hidden="1" customWidth="1"/>
    <col min="18" max="18" width="6.6640625" style="4" hidden="1" customWidth="1"/>
    <col min="19" max="21" width="12.6640625" style="4" hidden="1" customWidth="1"/>
    <col min="22" max="22" width="8.6640625" style="4" hidden="1" customWidth="1"/>
    <col min="23" max="27" width="12.6640625" style="4" hidden="1" customWidth="1"/>
    <col min="28" max="29" width="2.6640625" style="4" hidden="1" customWidth="1"/>
    <col min="30" max="30" width="19.6640625" style="4" hidden="1" customWidth="1"/>
    <col min="31" max="34" width="25" style="4" hidden="1" customWidth="1"/>
    <col min="35" max="35" width="25.109375" style="4" hidden="1" customWidth="1"/>
    <col min="36" max="36" width="4.6640625" style="4" customWidth="1"/>
    <col min="37" max="37" width="9.109375" style="4" customWidth="1"/>
    <col min="38" max="258" width="9.109375" style="4"/>
    <col min="259" max="259" width="2.44140625" style="4" customWidth="1"/>
    <col min="260" max="260" width="7.33203125" style="4" customWidth="1"/>
    <col min="261" max="261" width="4.5546875" style="4" customWidth="1"/>
    <col min="262" max="262" width="35.88671875" style="4" customWidth="1"/>
    <col min="263" max="263" width="13" style="4" customWidth="1"/>
    <col min="264" max="265" width="17.6640625" style="4" customWidth="1"/>
    <col min="266" max="267" width="15.6640625" style="4" customWidth="1"/>
    <col min="268" max="269" width="17.6640625" style="4" customWidth="1"/>
    <col min="270" max="270" width="2.5546875" style="4" customWidth="1"/>
    <col min="271" max="271" width="34.88671875" style="4" customWidth="1"/>
    <col min="272" max="274" width="12.6640625" style="4" customWidth="1"/>
    <col min="275" max="276" width="6.6640625" style="4" customWidth="1"/>
    <col min="277" max="279" width="12.6640625" style="4" customWidth="1"/>
    <col min="280" max="280" width="8.6640625" style="4" customWidth="1"/>
    <col min="281" max="285" width="12.6640625" style="4" customWidth="1"/>
    <col min="286" max="287" width="2.6640625" style="4" customWidth="1"/>
    <col min="288" max="288" width="19.6640625" style="4" customWidth="1"/>
    <col min="289" max="290" width="25" style="4" customWidth="1"/>
    <col min="291" max="291" width="25.109375" style="4" customWidth="1"/>
    <col min="292" max="292" width="4.6640625" style="4" customWidth="1"/>
    <col min="293" max="293" width="9.109375" style="4" customWidth="1"/>
    <col min="294" max="514" width="9.109375" style="4"/>
    <col min="515" max="515" width="2.44140625" style="4" customWidth="1"/>
    <col min="516" max="516" width="7.33203125" style="4" customWidth="1"/>
    <col min="517" max="517" width="4.5546875" style="4" customWidth="1"/>
    <col min="518" max="518" width="35.88671875" style="4" customWidth="1"/>
    <col min="519" max="519" width="13" style="4" customWidth="1"/>
    <col min="520" max="521" width="17.6640625" style="4" customWidth="1"/>
    <col min="522" max="523" width="15.6640625" style="4" customWidth="1"/>
    <col min="524" max="525" width="17.6640625" style="4" customWidth="1"/>
    <col min="526" max="526" width="2.5546875" style="4" customWidth="1"/>
    <col min="527" max="527" width="34.88671875" style="4" customWidth="1"/>
    <col min="528" max="530" width="12.6640625" style="4" customWidth="1"/>
    <col min="531" max="532" width="6.6640625" style="4" customWidth="1"/>
    <col min="533" max="535" width="12.6640625" style="4" customWidth="1"/>
    <col min="536" max="536" width="8.6640625" style="4" customWidth="1"/>
    <col min="537" max="541" width="12.6640625" style="4" customWidth="1"/>
    <col min="542" max="543" width="2.6640625" style="4" customWidth="1"/>
    <col min="544" max="544" width="19.6640625" style="4" customWidth="1"/>
    <col min="545" max="546" width="25" style="4" customWidth="1"/>
    <col min="547" max="547" width="25.109375" style="4" customWidth="1"/>
    <col min="548" max="548" width="4.6640625" style="4" customWidth="1"/>
    <col min="549" max="549" width="9.109375" style="4" customWidth="1"/>
    <col min="550" max="770" width="9.109375" style="4"/>
    <col min="771" max="771" width="2.44140625" style="4" customWidth="1"/>
    <col min="772" max="772" width="7.33203125" style="4" customWidth="1"/>
    <col min="773" max="773" width="4.5546875" style="4" customWidth="1"/>
    <col min="774" max="774" width="35.88671875" style="4" customWidth="1"/>
    <col min="775" max="775" width="13" style="4" customWidth="1"/>
    <col min="776" max="777" width="17.6640625" style="4" customWidth="1"/>
    <col min="778" max="779" width="15.6640625" style="4" customWidth="1"/>
    <col min="780" max="781" width="17.6640625" style="4" customWidth="1"/>
    <col min="782" max="782" width="2.5546875" style="4" customWidth="1"/>
    <col min="783" max="783" width="34.88671875" style="4" customWidth="1"/>
    <col min="784" max="786" width="12.6640625" style="4" customWidth="1"/>
    <col min="787" max="788" width="6.6640625" style="4" customWidth="1"/>
    <col min="789" max="791" width="12.6640625" style="4" customWidth="1"/>
    <col min="792" max="792" width="8.6640625" style="4" customWidth="1"/>
    <col min="793" max="797" width="12.6640625" style="4" customWidth="1"/>
    <col min="798" max="799" width="2.6640625" style="4" customWidth="1"/>
    <col min="800" max="800" width="19.6640625" style="4" customWidth="1"/>
    <col min="801" max="802" width="25" style="4" customWidth="1"/>
    <col min="803" max="803" width="25.109375" style="4" customWidth="1"/>
    <col min="804" max="804" width="4.6640625" style="4" customWidth="1"/>
    <col min="805" max="805" width="9.109375" style="4" customWidth="1"/>
    <col min="806" max="1026" width="9.109375" style="4"/>
    <col min="1027" max="1027" width="2.44140625" style="4" customWidth="1"/>
    <col min="1028" max="1028" width="7.33203125" style="4" customWidth="1"/>
    <col min="1029" max="1029" width="4.5546875" style="4" customWidth="1"/>
    <col min="1030" max="1030" width="35.88671875" style="4" customWidth="1"/>
    <col min="1031" max="1031" width="13" style="4" customWidth="1"/>
    <col min="1032" max="1033" width="17.6640625" style="4" customWidth="1"/>
    <col min="1034" max="1035" width="15.6640625" style="4" customWidth="1"/>
    <col min="1036" max="1037" width="17.6640625" style="4" customWidth="1"/>
    <col min="1038" max="1038" width="2.5546875" style="4" customWidth="1"/>
    <col min="1039" max="1039" width="34.88671875" style="4" customWidth="1"/>
    <col min="1040" max="1042" width="12.6640625" style="4" customWidth="1"/>
    <col min="1043" max="1044" width="6.6640625" style="4" customWidth="1"/>
    <col min="1045" max="1047" width="12.6640625" style="4" customWidth="1"/>
    <col min="1048" max="1048" width="8.6640625" style="4" customWidth="1"/>
    <col min="1049" max="1053" width="12.6640625" style="4" customWidth="1"/>
    <col min="1054" max="1055" width="2.6640625" style="4" customWidth="1"/>
    <col min="1056" max="1056" width="19.6640625" style="4" customWidth="1"/>
    <col min="1057" max="1058" width="25" style="4" customWidth="1"/>
    <col min="1059" max="1059" width="25.109375" style="4" customWidth="1"/>
    <col min="1060" max="1060" width="4.6640625" style="4" customWidth="1"/>
    <col min="1061" max="1061" width="9.109375" style="4" customWidth="1"/>
    <col min="1062" max="1282" width="9.109375" style="4"/>
    <col min="1283" max="1283" width="2.44140625" style="4" customWidth="1"/>
    <col min="1284" max="1284" width="7.33203125" style="4" customWidth="1"/>
    <col min="1285" max="1285" width="4.5546875" style="4" customWidth="1"/>
    <col min="1286" max="1286" width="35.88671875" style="4" customWidth="1"/>
    <col min="1287" max="1287" width="13" style="4" customWidth="1"/>
    <col min="1288" max="1289" width="17.6640625" style="4" customWidth="1"/>
    <col min="1290" max="1291" width="15.6640625" style="4" customWidth="1"/>
    <col min="1292" max="1293" width="17.6640625" style="4" customWidth="1"/>
    <col min="1294" max="1294" width="2.5546875" style="4" customWidth="1"/>
    <col min="1295" max="1295" width="34.88671875" style="4" customWidth="1"/>
    <col min="1296" max="1298" width="12.6640625" style="4" customWidth="1"/>
    <col min="1299" max="1300" width="6.6640625" style="4" customWidth="1"/>
    <col min="1301" max="1303" width="12.6640625" style="4" customWidth="1"/>
    <col min="1304" max="1304" width="8.6640625" style="4" customWidth="1"/>
    <col min="1305" max="1309" width="12.6640625" style="4" customWidth="1"/>
    <col min="1310" max="1311" width="2.6640625" style="4" customWidth="1"/>
    <col min="1312" max="1312" width="19.6640625" style="4" customWidth="1"/>
    <col min="1313" max="1314" width="25" style="4" customWidth="1"/>
    <col min="1315" max="1315" width="25.109375" style="4" customWidth="1"/>
    <col min="1316" max="1316" width="4.6640625" style="4" customWidth="1"/>
    <col min="1317" max="1317" width="9.109375" style="4" customWidth="1"/>
    <col min="1318" max="1538" width="9.109375" style="4"/>
    <col min="1539" max="1539" width="2.44140625" style="4" customWidth="1"/>
    <col min="1540" max="1540" width="7.33203125" style="4" customWidth="1"/>
    <col min="1541" max="1541" width="4.5546875" style="4" customWidth="1"/>
    <col min="1542" max="1542" width="35.88671875" style="4" customWidth="1"/>
    <col min="1543" max="1543" width="13" style="4" customWidth="1"/>
    <col min="1544" max="1545" width="17.6640625" style="4" customWidth="1"/>
    <col min="1546" max="1547" width="15.6640625" style="4" customWidth="1"/>
    <col min="1548" max="1549" width="17.6640625" style="4" customWidth="1"/>
    <col min="1550" max="1550" width="2.5546875" style="4" customWidth="1"/>
    <col min="1551" max="1551" width="34.88671875" style="4" customWidth="1"/>
    <col min="1552" max="1554" width="12.6640625" style="4" customWidth="1"/>
    <col min="1555" max="1556" width="6.6640625" style="4" customWidth="1"/>
    <col min="1557" max="1559" width="12.6640625" style="4" customWidth="1"/>
    <col min="1560" max="1560" width="8.6640625" style="4" customWidth="1"/>
    <col min="1561" max="1565" width="12.6640625" style="4" customWidth="1"/>
    <col min="1566" max="1567" width="2.6640625" style="4" customWidth="1"/>
    <col min="1568" max="1568" width="19.6640625" style="4" customWidth="1"/>
    <col min="1569" max="1570" width="25" style="4" customWidth="1"/>
    <col min="1571" max="1571" width="25.109375" style="4" customWidth="1"/>
    <col min="1572" max="1572" width="4.6640625" style="4" customWidth="1"/>
    <col min="1573" max="1573" width="9.109375" style="4" customWidth="1"/>
    <col min="1574" max="1794" width="9.109375" style="4"/>
    <col min="1795" max="1795" width="2.44140625" style="4" customWidth="1"/>
    <col min="1796" max="1796" width="7.33203125" style="4" customWidth="1"/>
    <col min="1797" max="1797" width="4.5546875" style="4" customWidth="1"/>
    <col min="1798" max="1798" width="35.88671875" style="4" customWidth="1"/>
    <col min="1799" max="1799" width="13" style="4" customWidth="1"/>
    <col min="1800" max="1801" width="17.6640625" style="4" customWidth="1"/>
    <col min="1802" max="1803" width="15.6640625" style="4" customWidth="1"/>
    <col min="1804" max="1805" width="17.6640625" style="4" customWidth="1"/>
    <col min="1806" max="1806" width="2.5546875" style="4" customWidth="1"/>
    <col min="1807" max="1807" width="34.88671875" style="4" customWidth="1"/>
    <col min="1808" max="1810" width="12.6640625" style="4" customWidth="1"/>
    <col min="1811" max="1812" width="6.6640625" style="4" customWidth="1"/>
    <col min="1813" max="1815" width="12.6640625" style="4" customWidth="1"/>
    <col min="1816" max="1816" width="8.6640625" style="4" customWidth="1"/>
    <col min="1817" max="1821" width="12.6640625" style="4" customWidth="1"/>
    <col min="1822" max="1823" width="2.6640625" style="4" customWidth="1"/>
    <col min="1824" max="1824" width="19.6640625" style="4" customWidth="1"/>
    <col min="1825" max="1826" width="25" style="4" customWidth="1"/>
    <col min="1827" max="1827" width="25.109375" style="4" customWidth="1"/>
    <col min="1828" max="1828" width="4.6640625" style="4" customWidth="1"/>
    <col min="1829" max="1829" width="9.109375" style="4" customWidth="1"/>
    <col min="1830" max="2050" width="9.109375" style="4"/>
    <col min="2051" max="2051" width="2.44140625" style="4" customWidth="1"/>
    <col min="2052" max="2052" width="7.33203125" style="4" customWidth="1"/>
    <col min="2053" max="2053" width="4.5546875" style="4" customWidth="1"/>
    <col min="2054" max="2054" width="35.88671875" style="4" customWidth="1"/>
    <col min="2055" max="2055" width="13" style="4" customWidth="1"/>
    <col min="2056" max="2057" width="17.6640625" style="4" customWidth="1"/>
    <col min="2058" max="2059" width="15.6640625" style="4" customWidth="1"/>
    <col min="2060" max="2061" width="17.6640625" style="4" customWidth="1"/>
    <col min="2062" max="2062" width="2.5546875" style="4" customWidth="1"/>
    <col min="2063" max="2063" width="34.88671875" style="4" customWidth="1"/>
    <col min="2064" max="2066" width="12.6640625" style="4" customWidth="1"/>
    <col min="2067" max="2068" width="6.6640625" style="4" customWidth="1"/>
    <col min="2069" max="2071" width="12.6640625" style="4" customWidth="1"/>
    <col min="2072" max="2072" width="8.6640625" style="4" customWidth="1"/>
    <col min="2073" max="2077" width="12.6640625" style="4" customWidth="1"/>
    <col min="2078" max="2079" width="2.6640625" style="4" customWidth="1"/>
    <col min="2080" max="2080" width="19.6640625" style="4" customWidth="1"/>
    <col min="2081" max="2082" width="25" style="4" customWidth="1"/>
    <col min="2083" max="2083" width="25.109375" style="4" customWidth="1"/>
    <col min="2084" max="2084" width="4.6640625" style="4" customWidth="1"/>
    <col min="2085" max="2085" width="9.109375" style="4" customWidth="1"/>
    <col min="2086" max="2306" width="9.109375" style="4"/>
    <col min="2307" max="2307" width="2.44140625" style="4" customWidth="1"/>
    <col min="2308" max="2308" width="7.33203125" style="4" customWidth="1"/>
    <col min="2309" max="2309" width="4.5546875" style="4" customWidth="1"/>
    <col min="2310" max="2310" width="35.88671875" style="4" customWidth="1"/>
    <col min="2311" max="2311" width="13" style="4" customWidth="1"/>
    <col min="2312" max="2313" width="17.6640625" style="4" customWidth="1"/>
    <col min="2314" max="2315" width="15.6640625" style="4" customWidth="1"/>
    <col min="2316" max="2317" width="17.6640625" style="4" customWidth="1"/>
    <col min="2318" max="2318" width="2.5546875" style="4" customWidth="1"/>
    <col min="2319" max="2319" width="34.88671875" style="4" customWidth="1"/>
    <col min="2320" max="2322" width="12.6640625" style="4" customWidth="1"/>
    <col min="2323" max="2324" width="6.6640625" style="4" customWidth="1"/>
    <col min="2325" max="2327" width="12.6640625" style="4" customWidth="1"/>
    <col min="2328" max="2328" width="8.6640625" style="4" customWidth="1"/>
    <col min="2329" max="2333" width="12.6640625" style="4" customWidth="1"/>
    <col min="2334" max="2335" width="2.6640625" style="4" customWidth="1"/>
    <col min="2336" max="2336" width="19.6640625" style="4" customWidth="1"/>
    <col min="2337" max="2338" width="25" style="4" customWidth="1"/>
    <col min="2339" max="2339" width="25.109375" style="4" customWidth="1"/>
    <col min="2340" max="2340" width="4.6640625" style="4" customWidth="1"/>
    <col min="2341" max="2341" width="9.109375" style="4" customWidth="1"/>
    <col min="2342" max="2562" width="9.109375" style="4"/>
    <col min="2563" max="2563" width="2.44140625" style="4" customWidth="1"/>
    <col min="2564" max="2564" width="7.33203125" style="4" customWidth="1"/>
    <col min="2565" max="2565" width="4.5546875" style="4" customWidth="1"/>
    <col min="2566" max="2566" width="35.88671875" style="4" customWidth="1"/>
    <col min="2567" max="2567" width="13" style="4" customWidth="1"/>
    <col min="2568" max="2569" width="17.6640625" style="4" customWidth="1"/>
    <col min="2570" max="2571" width="15.6640625" style="4" customWidth="1"/>
    <col min="2572" max="2573" width="17.6640625" style="4" customWidth="1"/>
    <col min="2574" max="2574" width="2.5546875" style="4" customWidth="1"/>
    <col min="2575" max="2575" width="34.88671875" style="4" customWidth="1"/>
    <col min="2576" max="2578" width="12.6640625" style="4" customWidth="1"/>
    <col min="2579" max="2580" width="6.6640625" style="4" customWidth="1"/>
    <col min="2581" max="2583" width="12.6640625" style="4" customWidth="1"/>
    <col min="2584" max="2584" width="8.6640625" style="4" customWidth="1"/>
    <col min="2585" max="2589" width="12.6640625" style="4" customWidth="1"/>
    <col min="2590" max="2591" width="2.6640625" style="4" customWidth="1"/>
    <col min="2592" max="2592" width="19.6640625" style="4" customWidth="1"/>
    <col min="2593" max="2594" width="25" style="4" customWidth="1"/>
    <col min="2595" max="2595" width="25.109375" style="4" customWidth="1"/>
    <col min="2596" max="2596" width="4.6640625" style="4" customWidth="1"/>
    <col min="2597" max="2597" width="9.109375" style="4" customWidth="1"/>
    <col min="2598" max="2818" width="9.109375" style="4"/>
    <col min="2819" max="2819" width="2.44140625" style="4" customWidth="1"/>
    <col min="2820" max="2820" width="7.33203125" style="4" customWidth="1"/>
    <col min="2821" max="2821" width="4.5546875" style="4" customWidth="1"/>
    <col min="2822" max="2822" width="35.88671875" style="4" customWidth="1"/>
    <col min="2823" max="2823" width="13" style="4" customWidth="1"/>
    <col min="2824" max="2825" width="17.6640625" style="4" customWidth="1"/>
    <col min="2826" max="2827" width="15.6640625" style="4" customWidth="1"/>
    <col min="2828" max="2829" width="17.6640625" style="4" customWidth="1"/>
    <col min="2830" max="2830" width="2.5546875" style="4" customWidth="1"/>
    <col min="2831" max="2831" width="34.88671875" style="4" customWidth="1"/>
    <col min="2832" max="2834" width="12.6640625" style="4" customWidth="1"/>
    <col min="2835" max="2836" width="6.6640625" style="4" customWidth="1"/>
    <col min="2837" max="2839" width="12.6640625" style="4" customWidth="1"/>
    <col min="2840" max="2840" width="8.6640625" style="4" customWidth="1"/>
    <col min="2841" max="2845" width="12.6640625" style="4" customWidth="1"/>
    <col min="2846" max="2847" width="2.6640625" style="4" customWidth="1"/>
    <col min="2848" max="2848" width="19.6640625" style="4" customWidth="1"/>
    <col min="2849" max="2850" width="25" style="4" customWidth="1"/>
    <col min="2851" max="2851" width="25.109375" style="4" customWidth="1"/>
    <col min="2852" max="2852" width="4.6640625" style="4" customWidth="1"/>
    <col min="2853" max="2853" width="9.109375" style="4" customWidth="1"/>
    <col min="2854" max="3074" width="9.109375" style="4"/>
    <col min="3075" max="3075" width="2.44140625" style="4" customWidth="1"/>
    <col min="3076" max="3076" width="7.33203125" style="4" customWidth="1"/>
    <col min="3077" max="3077" width="4.5546875" style="4" customWidth="1"/>
    <col min="3078" max="3078" width="35.88671875" style="4" customWidth="1"/>
    <col min="3079" max="3079" width="13" style="4" customWidth="1"/>
    <col min="3080" max="3081" width="17.6640625" style="4" customWidth="1"/>
    <col min="3082" max="3083" width="15.6640625" style="4" customWidth="1"/>
    <col min="3084" max="3085" width="17.6640625" style="4" customWidth="1"/>
    <col min="3086" max="3086" width="2.5546875" style="4" customWidth="1"/>
    <col min="3087" max="3087" width="34.88671875" style="4" customWidth="1"/>
    <col min="3088" max="3090" width="12.6640625" style="4" customWidth="1"/>
    <col min="3091" max="3092" width="6.6640625" style="4" customWidth="1"/>
    <col min="3093" max="3095" width="12.6640625" style="4" customWidth="1"/>
    <col min="3096" max="3096" width="8.6640625" style="4" customWidth="1"/>
    <col min="3097" max="3101" width="12.6640625" style="4" customWidth="1"/>
    <col min="3102" max="3103" width="2.6640625" style="4" customWidth="1"/>
    <col min="3104" max="3104" width="19.6640625" style="4" customWidth="1"/>
    <col min="3105" max="3106" width="25" style="4" customWidth="1"/>
    <col min="3107" max="3107" width="25.109375" style="4" customWidth="1"/>
    <col min="3108" max="3108" width="4.6640625" style="4" customWidth="1"/>
    <col min="3109" max="3109" width="9.109375" style="4" customWidth="1"/>
    <col min="3110" max="3330" width="9.109375" style="4"/>
    <col min="3331" max="3331" width="2.44140625" style="4" customWidth="1"/>
    <col min="3332" max="3332" width="7.33203125" style="4" customWidth="1"/>
    <col min="3333" max="3333" width="4.5546875" style="4" customWidth="1"/>
    <col min="3334" max="3334" width="35.88671875" style="4" customWidth="1"/>
    <col min="3335" max="3335" width="13" style="4" customWidth="1"/>
    <col min="3336" max="3337" width="17.6640625" style="4" customWidth="1"/>
    <col min="3338" max="3339" width="15.6640625" style="4" customWidth="1"/>
    <col min="3340" max="3341" width="17.6640625" style="4" customWidth="1"/>
    <col min="3342" max="3342" width="2.5546875" style="4" customWidth="1"/>
    <col min="3343" max="3343" width="34.88671875" style="4" customWidth="1"/>
    <col min="3344" max="3346" width="12.6640625" style="4" customWidth="1"/>
    <col min="3347" max="3348" width="6.6640625" style="4" customWidth="1"/>
    <col min="3349" max="3351" width="12.6640625" style="4" customWidth="1"/>
    <col min="3352" max="3352" width="8.6640625" style="4" customWidth="1"/>
    <col min="3353" max="3357" width="12.6640625" style="4" customWidth="1"/>
    <col min="3358" max="3359" width="2.6640625" style="4" customWidth="1"/>
    <col min="3360" max="3360" width="19.6640625" style="4" customWidth="1"/>
    <col min="3361" max="3362" width="25" style="4" customWidth="1"/>
    <col min="3363" max="3363" width="25.109375" style="4" customWidth="1"/>
    <col min="3364" max="3364" width="4.6640625" style="4" customWidth="1"/>
    <col min="3365" max="3365" width="9.109375" style="4" customWidth="1"/>
    <col min="3366" max="3586" width="9.109375" style="4"/>
    <col min="3587" max="3587" width="2.44140625" style="4" customWidth="1"/>
    <col min="3588" max="3588" width="7.33203125" style="4" customWidth="1"/>
    <col min="3589" max="3589" width="4.5546875" style="4" customWidth="1"/>
    <col min="3590" max="3590" width="35.88671875" style="4" customWidth="1"/>
    <col min="3591" max="3591" width="13" style="4" customWidth="1"/>
    <col min="3592" max="3593" width="17.6640625" style="4" customWidth="1"/>
    <col min="3594" max="3595" width="15.6640625" style="4" customWidth="1"/>
    <col min="3596" max="3597" width="17.6640625" style="4" customWidth="1"/>
    <col min="3598" max="3598" width="2.5546875" style="4" customWidth="1"/>
    <col min="3599" max="3599" width="34.88671875" style="4" customWidth="1"/>
    <col min="3600" max="3602" width="12.6640625" style="4" customWidth="1"/>
    <col min="3603" max="3604" width="6.6640625" style="4" customWidth="1"/>
    <col min="3605" max="3607" width="12.6640625" style="4" customWidth="1"/>
    <col min="3608" max="3608" width="8.6640625" style="4" customWidth="1"/>
    <col min="3609" max="3613" width="12.6640625" style="4" customWidth="1"/>
    <col min="3614" max="3615" width="2.6640625" style="4" customWidth="1"/>
    <col min="3616" max="3616" width="19.6640625" style="4" customWidth="1"/>
    <col min="3617" max="3618" width="25" style="4" customWidth="1"/>
    <col min="3619" max="3619" width="25.109375" style="4" customWidth="1"/>
    <col min="3620" max="3620" width="4.6640625" style="4" customWidth="1"/>
    <col min="3621" max="3621" width="9.109375" style="4" customWidth="1"/>
    <col min="3622" max="3842" width="9.109375" style="4"/>
    <col min="3843" max="3843" width="2.44140625" style="4" customWidth="1"/>
    <col min="3844" max="3844" width="7.33203125" style="4" customWidth="1"/>
    <col min="3845" max="3845" width="4.5546875" style="4" customWidth="1"/>
    <col min="3846" max="3846" width="35.88671875" style="4" customWidth="1"/>
    <col min="3847" max="3847" width="13" style="4" customWidth="1"/>
    <col min="3848" max="3849" width="17.6640625" style="4" customWidth="1"/>
    <col min="3850" max="3851" width="15.6640625" style="4" customWidth="1"/>
    <col min="3852" max="3853" width="17.6640625" style="4" customWidth="1"/>
    <col min="3854" max="3854" width="2.5546875" style="4" customWidth="1"/>
    <col min="3855" max="3855" width="34.88671875" style="4" customWidth="1"/>
    <col min="3856" max="3858" width="12.6640625" style="4" customWidth="1"/>
    <col min="3859" max="3860" width="6.6640625" style="4" customWidth="1"/>
    <col min="3861" max="3863" width="12.6640625" style="4" customWidth="1"/>
    <col min="3864" max="3864" width="8.6640625" style="4" customWidth="1"/>
    <col min="3865" max="3869" width="12.6640625" style="4" customWidth="1"/>
    <col min="3870" max="3871" width="2.6640625" style="4" customWidth="1"/>
    <col min="3872" max="3872" width="19.6640625" style="4" customWidth="1"/>
    <col min="3873" max="3874" width="25" style="4" customWidth="1"/>
    <col min="3875" max="3875" width="25.109375" style="4" customWidth="1"/>
    <col min="3876" max="3876" width="4.6640625" style="4" customWidth="1"/>
    <col min="3877" max="3877" width="9.109375" style="4" customWidth="1"/>
    <col min="3878" max="4098" width="9.109375" style="4"/>
    <col min="4099" max="4099" width="2.44140625" style="4" customWidth="1"/>
    <col min="4100" max="4100" width="7.33203125" style="4" customWidth="1"/>
    <col min="4101" max="4101" width="4.5546875" style="4" customWidth="1"/>
    <col min="4102" max="4102" width="35.88671875" style="4" customWidth="1"/>
    <col min="4103" max="4103" width="13" style="4" customWidth="1"/>
    <col min="4104" max="4105" width="17.6640625" style="4" customWidth="1"/>
    <col min="4106" max="4107" width="15.6640625" style="4" customWidth="1"/>
    <col min="4108" max="4109" width="17.6640625" style="4" customWidth="1"/>
    <col min="4110" max="4110" width="2.5546875" style="4" customWidth="1"/>
    <col min="4111" max="4111" width="34.88671875" style="4" customWidth="1"/>
    <col min="4112" max="4114" width="12.6640625" style="4" customWidth="1"/>
    <col min="4115" max="4116" width="6.6640625" style="4" customWidth="1"/>
    <col min="4117" max="4119" width="12.6640625" style="4" customWidth="1"/>
    <col min="4120" max="4120" width="8.6640625" style="4" customWidth="1"/>
    <col min="4121" max="4125" width="12.6640625" style="4" customWidth="1"/>
    <col min="4126" max="4127" width="2.6640625" style="4" customWidth="1"/>
    <col min="4128" max="4128" width="19.6640625" style="4" customWidth="1"/>
    <col min="4129" max="4130" width="25" style="4" customWidth="1"/>
    <col min="4131" max="4131" width="25.109375" style="4" customWidth="1"/>
    <col min="4132" max="4132" width="4.6640625" style="4" customWidth="1"/>
    <col min="4133" max="4133" width="9.109375" style="4" customWidth="1"/>
    <col min="4134" max="4354" width="9.109375" style="4"/>
    <col min="4355" max="4355" width="2.44140625" style="4" customWidth="1"/>
    <col min="4356" max="4356" width="7.33203125" style="4" customWidth="1"/>
    <col min="4357" max="4357" width="4.5546875" style="4" customWidth="1"/>
    <col min="4358" max="4358" width="35.88671875" style="4" customWidth="1"/>
    <col min="4359" max="4359" width="13" style="4" customWidth="1"/>
    <col min="4360" max="4361" width="17.6640625" style="4" customWidth="1"/>
    <col min="4362" max="4363" width="15.6640625" style="4" customWidth="1"/>
    <col min="4364" max="4365" width="17.6640625" style="4" customWidth="1"/>
    <col min="4366" max="4366" width="2.5546875" style="4" customWidth="1"/>
    <col min="4367" max="4367" width="34.88671875" style="4" customWidth="1"/>
    <col min="4368" max="4370" width="12.6640625" style="4" customWidth="1"/>
    <col min="4371" max="4372" width="6.6640625" style="4" customWidth="1"/>
    <col min="4373" max="4375" width="12.6640625" style="4" customWidth="1"/>
    <col min="4376" max="4376" width="8.6640625" style="4" customWidth="1"/>
    <col min="4377" max="4381" width="12.6640625" style="4" customWidth="1"/>
    <col min="4382" max="4383" width="2.6640625" style="4" customWidth="1"/>
    <col min="4384" max="4384" width="19.6640625" style="4" customWidth="1"/>
    <col min="4385" max="4386" width="25" style="4" customWidth="1"/>
    <col min="4387" max="4387" width="25.109375" style="4" customWidth="1"/>
    <col min="4388" max="4388" width="4.6640625" style="4" customWidth="1"/>
    <col min="4389" max="4389" width="9.109375" style="4" customWidth="1"/>
    <col min="4390" max="4610" width="9.109375" style="4"/>
    <col min="4611" max="4611" width="2.44140625" style="4" customWidth="1"/>
    <col min="4612" max="4612" width="7.33203125" style="4" customWidth="1"/>
    <col min="4613" max="4613" width="4.5546875" style="4" customWidth="1"/>
    <col min="4614" max="4614" width="35.88671875" style="4" customWidth="1"/>
    <col min="4615" max="4615" width="13" style="4" customWidth="1"/>
    <col min="4616" max="4617" width="17.6640625" style="4" customWidth="1"/>
    <col min="4618" max="4619" width="15.6640625" style="4" customWidth="1"/>
    <col min="4620" max="4621" width="17.6640625" style="4" customWidth="1"/>
    <col min="4622" max="4622" width="2.5546875" style="4" customWidth="1"/>
    <col min="4623" max="4623" width="34.88671875" style="4" customWidth="1"/>
    <col min="4624" max="4626" width="12.6640625" style="4" customWidth="1"/>
    <col min="4627" max="4628" width="6.6640625" style="4" customWidth="1"/>
    <col min="4629" max="4631" width="12.6640625" style="4" customWidth="1"/>
    <col min="4632" max="4632" width="8.6640625" style="4" customWidth="1"/>
    <col min="4633" max="4637" width="12.6640625" style="4" customWidth="1"/>
    <col min="4638" max="4639" width="2.6640625" style="4" customWidth="1"/>
    <col min="4640" max="4640" width="19.6640625" style="4" customWidth="1"/>
    <col min="4641" max="4642" width="25" style="4" customWidth="1"/>
    <col min="4643" max="4643" width="25.109375" style="4" customWidth="1"/>
    <col min="4644" max="4644" width="4.6640625" style="4" customWidth="1"/>
    <col min="4645" max="4645" width="9.109375" style="4" customWidth="1"/>
    <col min="4646" max="4866" width="9.109375" style="4"/>
    <col min="4867" max="4867" width="2.44140625" style="4" customWidth="1"/>
    <col min="4868" max="4868" width="7.33203125" style="4" customWidth="1"/>
    <col min="4869" max="4869" width="4.5546875" style="4" customWidth="1"/>
    <col min="4870" max="4870" width="35.88671875" style="4" customWidth="1"/>
    <col min="4871" max="4871" width="13" style="4" customWidth="1"/>
    <col min="4872" max="4873" width="17.6640625" style="4" customWidth="1"/>
    <col min="4874" max="4875" width="15.6640625" style="4" customWidth="1"/>
    <col min="4876" max="4877" width="17.6640625" style="4" customWidth="1"/>
    <col min="4878" max="4878" width="2.5546875" style="4" customWidth="1"/>
    <col min="4879" max="4879" width="34.88671875" style="4" customWidth="1"/>
    <col min="4880" max="4882" width="12.6640625" style="4" customWidth="1"/>
    <col min="4883" max="4884" width="6.6640625" style="4" customWidth="1"/>
    <col min="4885" max="4887" width="12.6640625" style="4" customWidth="1"/>
    <col min="4888" max="4888" width="8.6640625" style="4" customWidth="1"/>
    <col min="4889" max="4893" width="12.6640625" style="4" customWidth="1"/>
    <col min="4894" max="4895" width="2.6640625" style="4" customWidth="1"/>
    <col min="4896" max="4896" width="19.6640625" style="4" customWidth="1"/>
    <col min="4897" max="4898" width="25" style="4" customWidth="1"/>
    <col min="4899" max="4899" width="25.109375" style="4" customWidth="1"/>
    <col min="4900" max="4900" width="4.6640625" style="4" customWidth="1"/>
    <col min="4901" max="4901" width="9.109375" style="4" customWidth="1"/>
    <col min="4902" max="5122" width="9.109375" style="4"/>
    <col min="5123" max="5123" width="2.44140625" style="4" customWidth="1"/>
    <col min="5124" max="5124" width="7.33203125" style="4" customWidth="1"/>
    <col min="5125" max="5125" width="4.5546875" style="4" customWidth="1"/>
    <col min="5126" max="5126" width="35.88671875" style="4" customWidth="1"/>
    <col min="5127" max="5127" width="13" style="4" customWidth="1"/>
    <col min="5128" max="5129" width="17.6640625" style="4" customWidth="1"/>
    <col min="5130" max="5131" width="15.6640625" style="4" customWidth="1"/>
    <col min="5132" max="5133" width="17.6640625" style="4" customWidth="1"/>
    <col min="5134" max="5134" width="2.5546875" style="4" customWidth="1"/>
    <col min="5135" max="5135" width="34.88671875" style="4" customWidth="1"/>
    <col min="5136" max="5138" width="12.6640625" style="4" customWidth="1"/>
    <col min="5139" max="5140" width="6.6640625" style="4" customWidth="1"/>
    <col min="5141" max="5143" width="12.6640625" style="4" customWidth="1"/>
    <col min="5144" max="5144" width="8.6640625" style="4" customWidth="1"/>
    <col min="5145" max="5149" width="12.6640625" style="4" customWidth="1"/>
    <col min="5150" max="5151" width="2.6640625" style="4" customWidth="1"/>
    <col min="5152" max="5152" width="19.6640625" style="4" customWidth="1"/>
    <col min="5153" max="5154" width="25" style="4" customWidth="1"/>
    <col min="5155" max="5155" width="25.109375" style="4" customWidth="1"/>
    <col min="5156" max="5156" width="4.6640625" style="4" customWidth="1"/>
    <col min="5157" max="5157" width="9.109375" style="4" customWidth="1"/>
    <col min="5158" max="5378" width="9.109375" style="4"/>
    <col min="5379" max="5379" width="2.44140625" style="4" customWidth="1"/>
    <col min="5380" max="5380" width="7.33203125" style="4" customWidth="1"/>
    <col min="5381" max="5381" width="4.5546875" style="4" customWidth="1"/>
    <col min="5382" max="5382" width="35.88671875" style="4" customWidth="1"/>
    <col min="5383" max="5383" width="13" style="4" customWidth="1"/>
    <col min="5384" max="5385" width="17.6640625" style="4" customWidth="1"/>
    <col min="5386" max="5387" width="15.6640625" style="4" customWidth="1"/>
    <col min="5388" max="5389" width="17.6640625" style="4" customWidth="1"/>
    <col min="5390" max="5390" width="2.5546875" style="4" customWidth="1"/>
    <col min="5391" max="5391" width="34.88671875" style="4" customWidth="1"/>
    <col min="5392" max="5394" width="12.6640625" style="4" customWidth="1"/>
    <col min="5395" max="5396" width="6.6640625" style="4" customWidth="1"/>
    <col min="5397" max="5399" width="12.6640625" style="4" customWidth="1"/>
    <col min="5400" max="5400" width="8.6640625" style="4" customWidth="1"/>
    <col min="5401" max="5405" width="12.6640625" style="4" customWidth="1"/>
    <col min="5406" max="5407" width="2.6640625" style="4" customWidth="1"/>
    <col min="5408" max="5408" width="19.6640625" style="4" customWidth="1"/>
    <col min="5409" max="5410" width="25" style="4" customWidth="1"/>
    <col min="5411" max="5411" width="25.109375" style="4" customWidth="1"/>
    <col min="5412" max="5412" width="4.6640625" style="4" customWidth="1"/>
    <col min="5413" max="5413" width="9.109375" style="4" customWidth="1"/>
    <col min="5414" max="5634" width="9.109375" style="4"/>
    <col min="5635" max="5635" width="2.44140625" style="4" customWidth="1"/>
    <col min="5636" max="5636" width="7.33203125" style="4" customWidth="1"/>
    <col min="5637" max="5637" width="4.5546875" style="4" customWidth="1"/>
    <col min="5638" max="5638" width="35.88671875" style="4" customWidth="1"/>
    <col min="5639" max="5639" width="13" style="4" customWidth="1"/>
    <col min="5640" max="5641" width="17.6640625" style="4" customWidth="1"/>
    <col min="5642" max="5643" width="15.6640625" style="4" customWidth="1"/>
    <col min="5644" max="5645" width="17.6640625" style="4" customWidth="1"/>
    <col min="5646" max="5646" width="2.5546875" style="4" customWidth="1"/>
    <col min="5647" max="5647" width="34.88671875" style="4" customWidth="1"/>
    <col min="5648" max="5650" width="12.6640625" style="4" customWidth="1"/>
    <col min="5651" max="5652" width="6.6640625" style="4" customWidth="1"/>
    <col min="5653" max="5655" width="12.6640625" style="4" customWidth="1"/>
    <col min="5656" max="5656" width="8.6640625" style="4" customWidth="1"/>
    <col min="5657" max="5661" width="12.6640625" style="4" customWidth="1"/>
    <col min="5662" max="5663" width="2.6640625" style="4" customWidth="1"/>
    <col min="5664" max="5664" width="19.6640625" style="4" customWidth="1"/>
    <col min="5665" max="5666" width="25" style="4" customWidth="1"/>
    <col min="5667" max="5667" width="25.109375" style="4" customWidth="1"/>
    <col min="5668" max="5668" width="4.6640625" style="4" customWidth="1"/>
    <col min="5669" max="5669" width="9.109375" style="4" customWidth="1"/>
    <col min="5670" max="5890" width="9.109375" style="4"/>
    <col min="5891" max="5891" width="2.44140625" style="4" customWidth="1"/>
    <col min="5892" max="5892" width="7.33203125" style="4" customWidth="1"/>
    <col min="5893" max="5893" width="4.5546875" style="4" customWidth="1"/>
    <col min="5894" max="5894" width="35.88671875" style="4" customWidth="1"/>
    <col min="5895" max="5895" width="13" style="4" customWidth="1"/>
    <col min="5896" max="5897" width="17.6640625" style="4" customWidth="1"/>
    <col min="5898" max="5899" width="15.6640625" style="4" customWidth="1"/>
    <col min="5900" max="5901" width="17.6640625" style="4" customWidth="1"/>
    <col min="5902" max="5902" width="2.5546875" style="4" customWidth="1"/>
    <col min="5903" max="5903" width="34.88671875" style="4" customWidth="1"/>
    <col min="5904" max="5906" width="12.6640625" style="4" customWidth="1"/>
    <col min="5907" max="5908" width="6.6640625" style="4" customWidth="1"/>
    <col min="5909" max="5911" width="12.6640625" style="4" customWidth="1"/>
    <col min="5912" max="5912" width="8.6640625" style="4" customWidth="1"/>
    <col min="5913" max="5917" width="12.6640625" style="4" customWidth="1"/>
    <col min="5918" max="5919" width="2.6640625" style="4" customWidth="1"/>
    <col min="5920" max="5920" width="19.6640625" style="4" customWidth="1"/>
    <col min="5921" max="5922" width="25" style="4" customWidth="1"/>
    <col min="5923" max="5923" width="25.109375" style="4" customWidth="1"/>
    <col min="5924" max="5924" width="4.6640625" style="4" customWidth="1"/>
    <col min="5925" max="5925" width="9.109375" style="4" customWidth="1"/>
    <col min="5926" max="6146" width="9.109375" style="4"/>
    <col min="6147" max="6147" width="2.44140625" style="4" customWidth="1"/>
    <col min="6148" max="6148" width="7.33203125" style="4" customWidth="1"/>
    <col min="6149" max="6149" width="4.5546875" style="4" customWidth="1"/>
    <col min="6150" max="6150" width="35.88671875" style="4" customWidth="1"/>
    <col min="6151" max="6151" width="13" style="4" customWidth="1"/>
    <col min="6152" max="6153" width="17.6640625" style="4" customWidth="1"/>
    <col min="6154" max="6155" width="15.6640625" style="4" customWidth="1"/>
    <col min="6156" max="6157" width="17.6640625" style="4" customWidth="1"/>
    <col min="6158" max="6158" width="2.5546875" style="4" customWidth="1"/>
    <col min="6159" max="6159" width="34.88671875" style="4" customWidth="1"/>
    <col min="6160" max="6162" width="12.6640625" style="4" customWidth="1"/>
    <col min="6163" max="6164" width="6.6640625" style="4" customWidth="1"/>
    <col min="6165" max="6167" width="12.6640625" style="4" customWidth="1"/>
    <col min="6168" max="6168" width="8.6640625" style="4" customWidth="1"/>
    <col min="6169" max="6173" width="12.6640625" style="4" customWidth="1"/>
    <col min="6174" max="6175" width="2.6640625" style="4" customWidth="1"/>
    <col min="6176" max="6176" width="19.6640625" style="4" customWidth="1"/>
    <col min="6177" max="6178" width="25" style="4" customWidth="1"/>
    <col min="6179" max="6179" width="25.109375" style="4" customWidth="1"/>
    <col min="6180" max="6180" width="4.6640625" style="4" customWidth="1"/>
    <col min="6181" max="6181" width="9.109375" style="4" customWidth="1"/>
    <col min="6182" max="6402" width="9.109375" style="4"/>
    <col min="6403" max="6403" width="2.44140625" style="4" customWidth="1"/>
    <col min="6404" max="6404" width="7.33203125" style="4" customWidth="1"/>
    <col min="6405" max="6405" width="4.5546875" style="4" customWidth="1"/>
    <col min="6406" max="6406" width="35.88671875" style="4" customWidth="1"/>
    <col min="6407" max="6407" width="13" style="4" customWidth="1"/>
    <col min="6408" max="6409" width="17.6640625" style="4" customWidth="1"/>
    <col min="6410" max="6411" width="15.6640625" style="4" customWidth="1"/>
    <col min="6412" max="6413" width="17.6640625" style="4" customWidth="1"/>
    <col min="6414" max="6414" width="2.5546875" style="4" customWidth="1"/>
    <col min="6415" max="6415" width="34.88671875" style="4" customWidth="1"/>
    <col min="6416" max="6418" width="12.6640625" style="4" customWidth="1"/>
    <col min="6419" max="6420" width="6.6640625" style="4" customWidth="1"/>
    <col min="6421" max="6423" width="12.6640625" style="4" customWidth="1"/>
    <col min="6424" max="6424" width="8.6640625" style="4" customWidth="1"/>
    <col min="6425" max="6429" width="12.6640625" style="4" customWidth="1"/>
    <col min="6430" max="6431" width="2.6640625" style="4" customWidth="1"/>
    <col min="6432" max="6432" width="19.6640625" style="4" customWidth="1"/>
    <col min="6433" max="6434" width="25" style="4" customWidth="1"/>
    <col min="6435" max="6435" width="25.109375" style="4" customWidth="1"/>
    <col min="6436" max="6436" width="4.6640625" style="4" customWidth="1"/>
    <col min="6437" max="6437" width="9.109375" style="4" customWidth="1"/>
    <col min="6438" max="6658" width="9.109375" style="4"/>
    <col min="6659" max="6659" width="2.44140625" style="4" customWidth="1"/>
    <col min="6660" max="6660" width="7.33203125" style="4" customWidth="1"/>
    <col min="6661" max="6661" width="4.5546875" style="4" customWidth="1"/>
    <col min="6662" max="6662" width="35.88671875" style="4" customWidth="1"/>
    <col min="6663" max="6663" width="13" style="4" customWidth="1"/>
    <col min="6664" max="6665" width="17.6640625" style="4" customWidth="1"/>
    <col min="6666" max="6667" width="15.6640625" style="4" customWidth="1"/>
    <col min="6668" max="6669" width="17.6640625" style="4" customWidth="1"/>
    <col min="6670" max="6670" width="2.5546875" style="4" customWidth="1"/>
    <col min="6671" max="6671" width="34.88671875" style="4" customWidth="1"/>
    <col min="6672" max="6674" width="12.6640625" style="4" customWidth="1"/>
    <col min="6675" max="6676" width="6.6640625" style="4" customWidth="1"/>
    <col min="6677" max="6679" width="12.6640625" style="4" customWidth="1"/>
    <col min="6680" max="6680" width="8.6640625" style="4" customWidth="1"/>
    <col min="6681" max="6685" width="12.6640625" style="4" customWidth="1"/>
    <col min="6686" max="6687" width="2.6640625" style="4" customWidth="1"/>
    <col min="6688" max="6688" width="19.6640625" style="4" customWidth="1"/>
    <col min="6689" max="6690" width="25" style="4" customWidth="1"/>
    <col min="6691" max="6691" width="25.109375" style="4" customWidth="1"/>
    <col min="6692" max="6692" width="4.6640625" style="4" customWidth="1"/>
    <col min="6693" max="6693" width="9.109375" style="4" customWidth="1"/>
    <col min="6694" max="6914" width="9.109375" style="4"/>
    <col min="6915" max="6915" width="2.44140625" style="4" customWidth="1"/>
    <col min="6916" max="6916" width="7.33203125" style="4" customWidth="1"/>
    <col min="6917" max="6917" width="4.5546875" style="4" customWidth="1"/>
    <col min="6918" max="6918" width="35.88671875" style="4" customWidth="1"/>
    <col min="6919" max="6919" width="13" style="4" customWidth="1"/>
    <col min="6920" max="6921" width="17.6640625" style="4" customWidth="1"/>
    <col min="6922" max="6923" width="15.6640625" style="4" customWidth="1"/>
    <col min="6924" max="6925" width="17.6640625" style="4" customWidth="1"/>
    <col min="6926" max="6926" width="2.5546875" style="4" customWidth="1"/>
    <col min="6927" max="6927" width="34.88671875" style="4" customWidth="1"/>
    <col min="6928" max="6930" width="12.6640625" style="4" customWidth="1"/>
    <col min="6931" max="6932" width="6.6640625" style="4" customWidth="1"/>
    <col min="6933" max="6935" width="12.6640625" style="4" customWidth="1"/>
    <col min="6936" max="6936" width="8.6640625" style="4" customWidth="1"/>
    <col min="6937" max="6941" width="12.6640625" style="4" customWidth="1"/>
    <col min="6942" max="6943" width="2.6640625" style="4" customWidth="1"/>
    <col min="6944" max="6944" width="19.6640625" style="4" customWidth="1"/>
    <col min="6945" max="6946" width="25" style="4" customWidth="1"/>
    <col min="6947" max="6947" width="25.109375" style="4" customWidth="1"/>
    <col min="6948" max="6948" width="4.6640625" style="4" customWidth="1"/>
    <col min="6949" max="6949" width="9.109375" style="4" customWidth="1"/>
    <col min="6950" max="7170" width="9.109375" style="4"/>
    <col min="7171" max="7171" width="2.44140625" style="4" customWidth="1"/>
    <col min="7172" max="7172" width="7.33203125" style="4" customWidth="1"/>
    <col min="7173" max="7173" width="4.5546875" style="4" customWidth="1"/>
    <col min="7174" max="7174" width="35.88671875" style="4" customWidth="1"/>
    <col min="7175" max="7175" width="13" style="4" customWidth="1"/>
    <col min="7176" max="7177" width="17.6640625" style="4" customWidth="1"/>
    <col min="7178" max="7179" width="15.6640625" style="4" customWidth="1"/>
    <col min="7180" max="7181" width="17.6640625" style="4" customWidth="1"/>
    <col min="7182" max="7182" width="2.5546875" style="4" customWidth="1"/>
    <col min="7183" max="7183" width="34.88671875" style="4" customWidth="1"/>
    <col min="7184" max="7186" width="12.6640625" style="4" customWidth="1"/>
    <col min="7187" max="7188" width="6.6640625" style="4" customWidth="1"/>
    <col min="7189" max="7191" width="12.6640625" style="4" customWidth="1"/>
    <col min="7192" max="7192" width="8.6640625" style="4" customWidth="1"/>
    <col min="7193" max="7197" width="12.6640625" style="4" customWidth="1"/>
    <col min="7198" max="7199" width="2.6640625" style="4" customWidth="1"/>
    <col min="7200" max="7200" width="19.6640625" style="4" customWidth="1"/>
    <col min="7201" max="7202" width="25" style="4" customWidth="1"/>
    <col min="7203" max="7203" width="25.109375" style="4" customWidth="1"/>
    <col min="7204" max="7204" width="4.6640625" style="4" customWidth="1"/>
    <col min="7205" max="7205" width="9.109375" style="4" customWidth="1"/>
    <col min="7206" max="7426" width="9.109375" style="4"/>
    <col min="7427" max="7427" width="2.44140625" style="4" customWidth="1"/>
    <col min="7428" max="7428" width="7.33203125" style="4" customWidth="1"/>
    <col min="7429" max="7429" width="4.5546875" style="4" customWidth="1"/>
    <col min="7430" max="7430" width="35.88671875" style="4" customWidth="1"/>
    <col min="7431" max="7431" width="13" style="4" customWidth="1"/>
    <col min="7432" max="7433" width="17.6640625" style="4" customWidth="1"/>
    <col min="7434" max="7435" width="15.6640625" style="4" customWidth="1"/>
    <col min="7436" max="7437" width="17.6640625" style="4" customWidth="1"/>
    <col min="7438" max="7438" width="2.5546875" style="4" customWidth="1"/>
    <col min="7439" max="7439" width="34.88671875" style="4" customWidth="1"/>
    <col min="7440" max="7442" width="12.6640625" style="4" customWidth="1"/>
    <col min="7443" max="7444" width="6.6640625" style="4" customWidth="1"/>
    <col min="7445" max="7447" width="12.6640625" style="4" customWidth="1"/>
    <col min="7448" max="7448" width="8.6640625" style="4" customWidth="1"/>
    <col min="7449" max="7453" width="12.6640625" style="4" customWidth="1"/>
    <col min="7454" max="7455" width="2.6640625" style="4" customWidth="1"/>
    <col min="7456" max="7456" width="19.6640625" style="4" customWidth="1"/>
    <col min="7457" max="7458" width="25" style="4" customWidth="1"/>
    <col min="7459" max="7459" width="25.109375" style="4" customWidth="1"/>
    <col min="7460" max="7460" width="4.6640625" style="4" customWidth="1"/>
    <col min="7461" max="7461" width="9.109375" style="4" customWidth="1"/>
    <col min="7462" max="7682" width="9.109375" style="4"/>
    <col min="7683" max="7683" width="2.44140625" style="4" customWidth="1"/>
    <col min="7684" max="7684" width="7.33203125" style="4" customWidth="1"/>
    <col min="7685" max="7685" width="4.5546875" style="4" customWidth="1"/>
    <col min="7686" max="7686" width="35.88671875" style="4" customWidth="1"/>
    <col min="7687" max="7687" width="13" style="4" customWidth="1"/>
    <col min="7688" max="7689" width="17.6640625" style="4" customWidth="1"/>
    <col min="7690" max="7691" width="15.6640625" style="4" customWidth="1"/>
    <col min="7692" max="7693" width="17.6640625" style="4" customWidth="1"/>
    <col min="7694" max="7694" width="2.5546875" style="4" customWidth="1"/>
    <col min="7695" max="7695" width="34.88671875" style="4" customWidth="1"/>
    <col min="7696" max="7698" width="12.6640625" style="4" customWidth="1"/>
    <col min="7699" max="7700" width="6.6640625" style="4" customWidth="1"/>
    <col min="7701" max="7703" width="12.6640625" style="4" customWidth="1"/>
    <col min="7704" max="7704" width="8.6640625" style="4" customWidth="1"/>
    <col min="7705" max="7709" width="12.6640625" style="4" customWidth="1"/>
    <col min="7710" max="7711" width="2.6640625" style="4" customWidth="1"/>
    <col min="7712" max="7712" width="19.6640625" style="4" customWidth="1"/>
    <col min="7713" max="7714" width="25" style="4" customWidth="1"/>
    <col min="7715" max="7715" width="25.109375" style="4" customWidth="1"/>
    <col min="7716" max="7716" width="4.6640625" style="4" customWidth="1"/>
    <col min="7717" max="7717" width="9.109375" style="4" customWidth="1"/>
    <col min="7718" max="7938" width="9.109375" style="4"/>
    <col min="7939" max="7939" width="2.44140625" style="4" customWidth="1"/>
    <col min="7940" max="7940" width="7.33203125" style="4" customWidth="1"/>
    <col min="7941" max="7941" width="4.5546875" style="4" customWidth="1"/>
    <col min="7942" max="7942" width="35.88671875" style="4" customWidth="1"/>
    <col min="7943" max="7943" width="13" style="4" customWidth="1"/>
    <col min="7944" max="7945" width="17.6640625" style="4" customWidth="1"/>
    <col min="7946" max="7947" width="15.6640625" style="4" customWidth="1"/>
    <col min="7948" max="7949" width="17.6640625" style="4" customWidth="1"/>
    <col min="7950" max="7950" width="2.5546875" style="4" customWidth="1"/>
    <col min="7951" max="7951" width="34.88671875" style="4" customWidth="1"/>
    <col min="7952" max="7954" width="12.6640625" style="4" customWidth="1"/>
    <col min="7955" max="7956" width="6.6640625" style="4" customWidth="1"/>
    <col min="7957" max="7959" width="12.6640625" style="4" customWidth="1"/>
    <col min="7960" max="7960" width="8.6640625" style="4" customWidth="1"/>
    <col min="7961" max="7965" width="12.6640625" style="4" customWidth="1"/>
    <col min="7966" max="7967" width="2.6640625" style="4" customWidth="1"/>
    <col min="7968" max="7968" width="19.6640625" style="4" customWidth="1"/>
    <col min="7969" max="7970" width="25" style="4" customWidth="1"/>
    <col min="7971" max="7971" width="25.109375" style="4" customWidth="1"/>
    <col min="7972" max="7972" width="4.6640625" style="4" customWidth="1"/>
    <col min="7973" max="7973" width="9.109375" style="4" customWidth="1"/>
    <col min="7974" max="8194" width="9.109375" style="4"/>
    <col min="8195" max="8195" width="2.44140625" style="4" customWidth="1"/>
    <col min="8196" max="8196" width="7.33203125" style="4" customWidth="1"/>
    <col min="8197" max="8197" width="4.5546875" style="4" customWidth="1"/>
    <col min="8198" max="8198" width="35.88671875" style="4" customWidth="1"/>
    <col min="8199" max="8199" width="13" style="4" customWidth="1"/>
    <col min="8200" max="8201" width="17.6640625" style="4" customWidth="1"/>
    <col min="8202" max="8203" width="15.6640625" style="4" customWidth="1"/>
    <col min="8204" max="8205" width="17.6640625" style="4" customWidth="1"/>
    <col min="8206" max="8206" width="2.5546875" style="4" customWidth="1"/>
    <col min="8207" max="8207" width="34.88671875" style="4" customWidth="1"/>
    <col min="8208" max="8210" width="12.6640625" style="4" customWidth="1"/>
    <col min="8211" max="8212" width="6.6640625" style="4" customWidth="1"/>
    <col min="8213" max="8215" width="12.6640625" style="4" customWidth="1"/>
    <col min="8216" max="8216" width="8.6640625" style="4" customWidth="1"/>
    <col min="8217" max="8221" width="12.6640625" style="4" customWidth="1"/>
    <col min="8222" max="8223" width="2.6640625" style="4" customWidth="1"/>
    <col min="8224" max="8224" width="19.6640625" style="4" customWidth="1"/>
    <col min="8225" max="8226" width="25" style="4" customWidth="1"/>
    <col min="8227" max="8227" width="25.109375" style="4" customWidth="1"/>
    <col min="8228" max="8228" width="4.6640625" style="4" customWidth="1"/>
    <col min="8229" max="8229" width="9.109375" style="4" customWidth="1"/>
    <col min="8230" max="8450" width="9.109375" style="4"/>
    <col min="8451" max="8451" width="2.44140625" style="4" customWidth="1"/>
    <col min="8452" max="8452" width="7.33203125" style="4" customWidth="1"/>
    <col min="8453" max="8453" width="4.5546875" style="4" customWidth="1"/>
    <col min="8454" max="8454" width="35.88671875" style="4" customWidth="1"/>
    <col min="8455" max="8455" width="13" style="4" customWidth="1"/>
    <col min="8456" max="8457" width="17.6640625" style="4" customWidth="1"/>
    <col min="8458" max="8459" width="15.6640625" style="4" customWidth="1"/>
    <col min="8460" max="8461" width="17.6640625" style="4" customWidth="1"/>
    <col min="8462" max="8462" width="2.5546875" style="4" customWidth="1"/>
    <col min="8463" max="8463" width="34.88671875" style="4" customWidth="1"/>
    <col min="8464" max="8466" width="12.6640625" style="4" customWidth="1"/>
    <col min="8467" max="8468" width="6.6640625" style="4" customWidth="1"/>
    <col min="8469" max="8471" width="12.6640625" style="4" customWidth="1"/>
    <col min="8472" max="8472" width="8.6640625" style="4" customWidth="1"/>
    <col min="8473" max="8477" width="12.6640625" style="4" customWidth="1"/>
    <col min="8478" max="8479" width="2.6640625" style="4" customWidth="1"/>
    <col min="8480" max="8480" width="19.6640625" style="4" customWidth="1"/>
    <col min="8481" max="8482" width="25" style="4" customWidth="1"/>
    <col min="8483" max="8483" width="25.109375" style="4" customWidth="1"/>
    <col min="8484" max="8484" width="4.6640625" style="4" customWidth="1"/>
    <col min="8485" max="8485" width="9.109375" style="4" customWidth="1"/>
    <col min="8486" max="8706" width="9.109375" style="4"/>
    <col min="8707" max="8707" width="2.44140625" style="4" customWidth="1"/>
    <col min="8708" max="8708" width="7.33203125" style="4" customWidth="1"/>
    <col min="8709" max="8709" width="4.5546875" style="4" customWidth="1"/>
    <col min="8710" max="8710" width="35.88671875" style="4" customWidth="1"/>
    <col min="8711" max="8711" width="13" style="4" customWidth="1"/>
    <col min="8712" max="8713" width="17.6640625" style="4" customWidth="1"/>
    <col min="8714" max="8715" width="15.6640625" style="4" customWidth="1"/>
    <col min="8716" max="8717" width="17.6640625" style="4" customWidth="1"/>
    <col min="8718" max="8718" width="2.5546875" style="4" customWidth="1"/>
    <col min="8719" max="8719" width="34.88671875" style="4" customWidth="1"/>
    <col min="8720" max="8722" width="12.6640625" style="4" customWidth="1"/>
    <col min="8723" max="8724" width="6.6640625" style="4" customWidth="1"/>
    <col min="8725" max="8727" width="12.6640625" style="4" customWidth="1"/>
    <col min="8728" max="8728" width="8.6640625" style="4" customWidth="1"/>
    <col min="8729" max="8733" width="12.6640625" style="4" customWidth="1"/>
    <col min="8734" max="8735" width="2.6640625" style="4" customWidth="1"/>
    <col min="8736" max="8736" width="19.6640625" style="4" customWidth="1"/>
    <col min="8737" max="8738" width="25" style="4" customWidth="1"/>
    <col min="8739" max="8739" width="25.109375" style="4" customWidth="1"/>
    <col min="8740" max="8740" width="4.6640625" style="4" customWidth="1"/>
    <col min="8741" max="8741" width="9.109375" style="4" customWidth="1"/>
    <col min="8742" max="8962" width="9.109375" style="4"/>
    <col min="8963" max="8963" width="2.44140625" style="4" customWidth="1"/>
    <col min="8964" max="8964" width="7.33203125" style="4" customWidth="1"/>
    <col min="8965" max="8965" width="4.5546875" style="4" customWidth="1"/>
    <col min="8966" max="8966" width="35.88671875" style="4" customWidth="1"/>
    <col min="8967" max="8967" width="13" style="4" customWidth="1"/>
    <col min="8968" max="8969" width="17.6640625" style="4" customWidth="1"/>
    <col min="8970" max="8971" width="15.6640625" style="4" customWidth="1"/>
    <col min="8972" max="8973" width="17.6640625" style="4" customWidth="1"/>
    <col min="8974" max="8974" width="2.5546875" style="4" customWidth="1"/>
    <col min="8975" max="8975" width="34.88671875" style="4" customWidth="1"/>
    <col min="8976" max="8978" width="12.6640625" style="4" customWidth="1"/>
    <col min="8979" max="8980" width="6.6640625" style="4" customWidth="1"/>
    <col min="8981" max="8983" width="12.6640625" style="4" customWidth="1"/>
    <col min="8984" max="8984" width="8.6640625" style="4" customWidth="1"/>
    <col min="8985" max="8989" width="12.6640625" style="4" customWidth="1"/>
    <col min="8990" max="8991" width="2.6640625" style="4" customWidth="1"/>
    <col min="8992" max="8992" width="19.6640625" style="4" customWidth="1"/>
    <col min="8993" max="8994" width="25" style="4" customWidth="1"/>
    <col min="8995" max="8995" width="25.109375" style="4" customWidth="1"/>
    <col min="8996" max="8996" width="4.6640625" style="4" customWidth="1"/>
    <col min="8997" max="8997" width="9.109375" style="4" customWidth="1"/>
    <col min="8998" max="9218" width="9.109375" style="4"/>
    <col min="9219" max="9219" width="2.44140625" style="4" customWidth="1"/>
    <col min="9220" max="9220" width="7.33203125" style="4" customWidth="1"/>
    <col min="9221" max="9221" width="4.5546875" style="4" customWidth="1"/>
    <col min="9222" max="9222" width="35.88671875" style="4" customWidth="1"/>
    <col min="9223" max="9223" width="13" style="4" customWidth="1"/>
    <col min="9224" max="9225" width="17.6640625" style="4" customWidth="1"/>
    <col min="9226" max="9227" width="15.6640625" style="4" customWidth="1"/>
    <col min="9228" max="9229" width="17.6640625" style="4" customWidth="1"/>
    <col min="9230" max="9230" width="2.5546875" style="4" customWidth="1"/>
    <col min="9231" max="9231" width="34.88671875" style="4" customWidth="1"/>
    <col min="9232" max="9234" width="12.6640625" style="4" customWidth="1"/>
    <col min="9235" max="9236" width="6.6640625" style="4" customWidth="1"/>
    <col min="9237" max="9239" width="12.6640625" style="4" customWidth="1"/>
    <col min="9240" max="9240" width="8.6640625" style="4" customWidth="1"/>
    <col min="9241" max="9245" width="12.6640625" style="4" customWidth="1"/>
    <col min="9246" max="9247" width="2.6640625" style="4" customWidth="1"/>
    <col min="9248" max="9248" width="19.6640625" style="4" customWidth="1"/>
    <col min="9249" max="9250" width="25" style="4" customWidth="1"/>
    <col min="9251" max="9251" width="25.109375" style="4" customWidth="1"/>
    <col min="9252" max="9252" width="4.6640625" style="4" customWidth="1"/>
    <col min="9253" max="9253" width="9.109375" style="4" customWidth="1"/>
    <col min="9254" max="9474" width="9.109375" style="4"/>
    <col min="9475" max="9475" width="2.44140625" style="4" customWidth="1"/>
    <col min="9476" max="9476" width="7.33203125" style="4" customWidth="1"/>
    <col min="9477" max="9477" width="4.5546875" style="4" customWidth="1"/>
    <col min="9478" max="9478" width="35.88671875" style="4" customWidth="1"/>
    <col min="9479" max="9479" width="13" style="4" customWidth="1"/>
    <col min="9480" max="9481" width="17.6640625" style="4" customWidth="1"/>
    <col min="9482" max="9483" width="15.6640625" style="4" customWidth="1"/>
    <col min="9484" max="9485" width="17.6640625" style="4" customWidth="1"/>
    <col min="9486" max="9486" width="2.5546875" style="4" customWidth="1"/>
    <col min="9487" max="9487" width="34.88671875" style="4" customWidth="1"/>
    <col min="9488" max="9490" width="12.6640625" style="4" customWidth="1"/>
    <col min="9491" max="9492" width="6.6640625" style="4" customWidth="1"/>
    <col min="9493" max="9495" width="12.6640625" style="4" customWidth="1"/>
    <col min="9496" max="9496" width="8.6640625" style="4" customWidth="1"/>
    <col min="9497" max="9501" width="12.6640625" style="4" customWidth="1"/>
    <col min="9502" max="9503" width="2.6640625" style="4" customWidth="1"/>
    <col min="9504" max="9504" width="19.6640625" style="4" customWidth="1"/>
    <col min="9505" max="9506" width="25" style="4" customWidth="1"/>
    <col min="9507" max="9507" width="25.109375" style="4" customWidth="1"/>
    <col min="9508" max="9508" width="4.6640625" style="4" customWidth="1"/>
    <col min="9509" max="9509" width="9.109375" style="4" customWidth="1"/>
    <col min="9510" max="9730" width="9.109375" style="4"/>
    <col min="9731" max="9731" width="2.44140625" style="4" customWidth="1"/>
    <col min="9732" max="9732" width="7.33203125" style="4" customWidth="1"/>
    <col min="9733" max="9733" width="4.5546875" style="4" customWidth="1"/>
    <col min="9734" max="9734" width="35.88671875" style="4" customWidth="1"/>
    <col min="9735" max="9735" width="13" style="4" customWidth="1"/>
    <col min="9736" max="9737" width="17.6640625" style="4" customWidth="1"/>
    <col min="9738" max="9739" width="15.6640625" style="4" customWidth="1"/>
    <col min="9740" max="9741" width="17.6640625" style="4" customWidth="1"/>
    <col min="9742" max="9742" width="2.5546875" style="4" customWidth="1"/>
    <col min="9743" max="9743" width="34.88671875" style="4" customWidth="1"/>
    <col min="9744" max="9746" width="12.6640625" style="4" customWidth="1"/>
    <col min="9747" max="9748" width="6.6640625" style="4" customWidth="1"/>
    <col min="9749" max="9751" width="12.6640625" style="4" customWidth="1"/>
    <col min="9752" max="9752" width="8.6640625" style="4" customWidth="1"/>
    <col min="9753" max="9757" width="12.6640625" style="4" customWidth="1"/>
    <col min="9758" max="9759" width="2.6640625" style="4" customWidth="1"/>
    <col min="9760" max="9760" width="19.6640625" style="4" customWidth="1"/>
    <col min="9761" max="9762" width="25" style="4" customWidth="1"/>
    <col min="9763" max="9763" width="25.109375" style="4" customWidth="1"/>
    <col min="9764" max="9764" width="4.6640625" style="4" customWidth="1"/>
    <col min="9765" max="9765" width="9.109375" style="4" customWidth="1"/>
    <col min="9766" max="9986" width="9.109375" style="4"/>
    <col min="9987" max="9987" width="2.44140625" style="4" customWidth="1"/>
    <col min="9988" max="9988" width="7.33203125" style="4" customWidth="1"/>
    <col min="9989" max="9989" width="4.5546875" style="4" customWidth="1"/>
    <col min="9990" max="9990" width="35.88671875" style="4" customWidth="1"/>
    <col min="9991" max="9991" width="13" style="4" customWidth="1"/>
    <col min="9992" max="9993" width="17.6640625" style="4" customWidth="1"/>
    <col min="9994" max="9995" width="15.6640625" style="4" customWidth="1"/>
    <col min="9996" max="9997" width="17.6640625" style="4" customWidth="1"/>
    <col min="9998" max="9998" width="2.5546875" style="4" customWidth="1"/>
    <col min="9999" max="9999" width="34.88671875" style="4" customWidth="1"/>
    <col min="10000" max="10002" width="12.6640625" style="4" customWidth="1"/>
    <col min="10003" max="10004" width="6.6640625" style="4" customWidth="1"/>
    <col min="10005" max="10007" width="12.6640625" style="4" customWidth="1"/>
    <col min="10008" max="10008" width="8.6640625" style="4" customWidth="1"/>
    <col min="10009" max="10013" width="12.6640625" style="4" customWidth="1"/>
    <col min="10014" max="10015" width="2.6640625" style="4" customWidth="1"/>
    <col min="10016" max="10016" width="19.6640625" style="4" customWidth="1"/>
    <col min="10017" max="10018" width="25" style="4" customWidth="1"/>
    <col min="10019" max="10019" width="25.109375" style="4" customWidth="1"/>
    <col min="10020" max="10020" width="4.6640625" style="4" customWidth="1"/>
    <col min="10021" max="10021" width="9.109375" style="4" customWidth="1"/>
    <col min="10022" max="10242" width="9.109375" style="4"/>
    <col min="10243" max="10243" width="2.44140625" style="4" customWidth="1"/>
    <col min="10244" max="10244" width="7.33203125" style="4" customWidth="1"/>
    <col min="10245" max="10245" width="4.5546875" style="4" customWidth="1"/>
    <col min="10246" max="10246" width="35.88671875" style="4" customWidth="1"/>
    <col min="10247" max="10247" width="13" style="4" customWidth="1"/>
    <col min="10248" max="10249" width="17.6640625" style="4" customWidth="1"/>
    <col min="10250" max="10251" width="15.6640625" style="4" customWidth="1"/>
    <col min="10252" max="10253" width="17.6640625" style="4" customWidth="1"/>
    <col min="10254" max="10254" width="2.5546875" style="4" customWidth="1"/>
    <col min="10255" max="10255" width="34.88671875" style="4" customWidth="1"/>
    <col min="10256" max="10258" width="12.6640625" style="4" customWidth="1"/>
    <col min="10259" max="10260" width="6.6640625" style="4" customWidth="1"/>
    <col min="10261" max="10263" width="12.6640625" style="4" customWidth="1"/>
    <col min="10264" max="10264" width="8.6640625" style="4" customWidth="1"/>
    <col min="10265" max="10269" width="12.6640625" style="4" customWidth="1"/>
    <col min="10270" max="10271" width="2.6640625" style="4" customWidth="1"/>
    <col min="10272" max="10272" width="19.6640625" style="4" customWidth="1"/>
    <col min="10273" max="10274" width="25" style="4" customWidth="1"/>
    <col min="10275" max="10275" width="25.109375" style="4" customWidth="1"/>
    <col min="10276" max="10276" width="4.6640625" style="4" customWidth="1"/>
    <col min="10277" max="10277" width="9.109375" style="4" customWidth="1"/>
    <col min="10278" max="10498" width="9.109375" style="4"/>
    <col min="10499" max="10499" width="2.44140625" style="4" customWidth="1"/>
    <col min="10500" max="10500" width="7.33203125" style="4" customWidth="1"/>
    <col min="10501" max="10501" width="4.5546875" style="4" customWidth="1"/>
    <col min="10502" max="10502" width="35.88671875" style="4" customWidth="1"/>
    <col min="10503" max="10503" width="13" style="4" customWidth="1"/>
    <col min="10504" max="10505" width="17.6640625" style="4" customWidth="1"/>
    <col min="10506" max="10507" width="15.6640625" style="4" customWidth="1"/>
    <col min="10508" max="10509" width="17.6640625" style="4" customWidth="1"/>
    <col min="10510" max="10510" width="2.5546875" style="4" customWidth="1"/>
    <col min="10511" max="10511" width="34.88671875" style="4" customWidth="1"/>
    <col min="10512" max="10514" width="12.6640625" style="4" customWidth="1"/>
    <col min="10515" max="10516" width="6.6640625" style="4" customWidth="1"/>
    <col min="10517" max="10519" width="12.6640625" style="4" customWidth="1"/>
    <col min="10520" max="10520" width="8.6640625" style="4" customWidth="1"/>
    <col min="10521" max="10525" width="12.6640625" style="4" customWidth="1"/>
    <col min="10526" max="10527" width="2.6640625" style="4" customWidth="1"/>
    <col min="10528" max="10528" width="19.6640625" style="4" customWidth="1"/>
    <col min="10529" max="10530" width="25" style="4" customWidth="1"/>
    <col min="10531" max="10531" width="25.109375" style="4" customWidth="1"/>
    <col min="10532" max="10532" width="4.6640625" style="4" customWidth="1"/>
    <col min="10533" max="10533" width="9.109375" style="4" customWidth="1"/>
    <col min="10534" max="10754" width="9.109375" style="4"/>
    <col min="10755" max="10755" width="2.44140625" style="4" customWidth="1"/>
    <col min="10756" max="10756" width="7.33203125" style="4" customWidth="1"/>
    <col min="10757" max="10757" width="4.5546875" style="4" customWidth="1"/>
    <col min="10758" max="10758" width="35.88671875" style="4" customWidth="1"/>
    <col min="10759" max="10759" width="13" style="4" customWidth="1"/>
    <col min="10760" max="10761" width="17.6640625" style="4" customWidth="1"/>
    <col min="10762" max="10763" width="15.6640625" style="4" customWidth="1"/>
    <col min="10764" max="10765" width="17.6640625" style="4" customWidth="1"/>
    <col min="10766" max="10766" width="2.5546875" style="4" customWidth="1"/>
    <col min="10767" max="10767" width="34.88671875" style="4" customWidth="1"/>
    <col min="10768" max="10770" width="12.6640625" style="4" customWidth="1"/>
    <col min="10771" max="10772" width="6.6640625" style="4" customWidth="1"/>
    <col min="10773" max="10775" width="12.6640625" style="4" customWidth="1"/>
    <col min="10776" max="10776" width="8.6640625" style="4" customWidth="1"/>
    <col min="10777" max="10781" width="12.6640625" style="4" customWidth="1"/>
    <col min="10782" max="10783" width="2.6640625" style="4" customWidth="1"/>
    <col min="10784" max="10784" width="19.6640625" style="4" customWidth="1"/>
    <col min="10785" max="10786" width="25" style="4" customWidth="1"/>
    <col min="10787" max="10787" width="25.109375" style="4" customWidth="1"/>
    <col min="10788" max="10788" width="4.6640625" style="4" customWidth="1"/>
    <col min="10789" max="10789" width="9.109375" style="4" customWidth="1"/>
    <col min="10790" max="11010" width="9.109375" style="4"/>
    <col min="11011" max="11011" width="2.44140625" style="4" customWidth="1"/>
    <col min="11012" max="11012" width="7.33203125" style="4" customWidth="1"/>
    <col min="11013" max="11013" width="4.5546875" style="4" customWidth="1"/>
    <col min="11014" max="11014" width="35.88671875" style="4" customWidth="1"/>
    <col min="11015" max="11015" width="13" style="4" customWidth="1"/>
    <col min="11016" max="11017" width="17.6640625" style="4" customWidth="1"/>
    <col min="11018" max="11019" width="15.6640625" style="4" customWidth="1"/>
    <col min="11020" max="11021" width="17.6640625" style="4" customWidth="1"/>
    <col min="11022" max="11022" width="2.5546875" style="4" customWidth="1"/>
    <col min="11023" max="11023" width="34.88671875" style="4" customWidth="1"/>
    <col min="11024" max="11026" width="12.6640625" style="4" customWidth="1"/>
    <col min="11027" max="11028" width="6.6640625" style="4" customWidth="1"/>
    <col min="11029" max="11031" width="12.6640625" style="4" customWidth="1"/>
    <col min="11032" max="11032" width="8.6640625" style="4" customWidth="1"/>
    <col min="11033" max="11037" width="12.6640625" style="4" customWidth="1"/>
    <col min="11038" max="11039" width="2.6640625" style="4" customWidth="1"/>
    <col min="11040" max="11040" width="19.6640625" style="4" customWidth="1"/>
    <col min="11041" max="11042" width="25" style="4" customWidth="1"/>
    <col min="11043" max="11043" width="25.109375" style="4" customWidth="1"/>
    <col min="11044" max="11044" width="4.6640625" style="4" customWidth="1"/>
    <col min="11045" max="11045" width="9.109375" style="4" customWidth="1"/>
    <col min="11046" max="11266" width="9.109375" style="4"/>
    <col min="11267" max="11267" width="2.44140625" style="4" customWidth="1"/>
    <col min="11268" max="11268" width="7.33203125" style="4" customWidth="1"/>
    <col min="11269" max="11269" width="4.5546875" style="4" customWidth="1"/>
    <col min="11270" max="11270" width="35.88671875" style="4" customWidth="1"/>
    <col min="11271" max="11271" width="13" style="4" customWidth="1"/>
    <col min="11272" max="11273" width="17.6640625" style="4" customWidth="1"/>
    <col min="11274" max="11275" width="15.6640625" style="4" customWidth="1"/>
    <col min="11276" max="11277" width="17.6640625" style="4" customWidth="1"/>
    <col min="11278" max="11278" width="2.5546875" style="4" customWidth="1"/>
    <col min="11279" max="11279" width="34.88671875" style="4" customWidth="1"/>
    <col min="11280" max="11282" width="12.6640625" style="4" customWidth="1"/>
    <col min="11283" max="11284" width="6.6640625" style="4" customWidth="1"/>
    <col min="11285" max="11287" width="12.6640625" style="4" customWidth="1"/>
    <col min="11288" max="11288" width="8.6640625" style="4" customWidth="1"/>
    <col min="11289" max="11293" width="12.6640625" style="4" customWidth="1"/>
    <col min="11294" max="11295" width="2.6640625" style="4" customWidth="1"/>
    <col min="11296" max="11296" width="19.6640625" style="4" customWidth="1"/>
    <col min="11297" max="11298" width="25" style="4" customWidth="1"/>
    <col min="11299" max="11299" width="25.109375" style="4" customWidth="1"/>
    <col min="11300" max="11300" width="4.6640625" style="4" customWidth="1"/>
    <col min="11301" max="11301" width="9.109375" style="4" customWidth="1"/>
    <col min="11302" max="11522" width="9.109375" style="4"/>
    <col min="11523" max="11523" width="2.44140625" style="4" customWidth="1"/>
    <col min="11524" max="11524" width="7.33203125" style="4" customWidth="1"/>
    <col min="11525" max="11525" width="4.5546875" style="4" customWidth="1"/>
    <col min="11526" max="11526" width="35.88671875" style="4" customWidth="1"/>
    <col min="11527" max="11527" width="13" style="4" customWidth="1"/>
    <col min="11528" max="11529" width="17.6640625" style="4" customWidth="1"/>
    <col min="11530" max="11531" width="15.6640625" style="4" customWidth="1"/>
    <col min="11532" max="11533" width="17.6640625" style="4" customWidth="1"/>
    <col min="11534" max="11534" width="2.5546875" style="4" customWidth="1"/>
    <col min="11535" max="11535" width="34.88671875" style="4" customWidth="1"/>
    <col min="11536" max="11538" width="12.6640625" style="4" customWidth="1"/>
    <col min="11539" max="11540" width="6.6640625" style="4" customWidth="1"/>
    <col min="11541" max="11543" width="12.6640625" style="4" customWidth="1"/>
    <col min="11544" max="11544" width="8.6640625" style="4" customWidth="1"/>
    <col min="11545" max="11549" width="12.6640625" style="4" customWidth="1"/>
    <col min="11550" max="11551" width="2.6640625" style="4" customWidth="1"/>
    <col min="11552" max="11552" width="19.6640625" style="4" customWidth="1"/>
    <col min="11553" max="11554" width="25" style="4" customWidth="1"/>
    <col min="11555" max="11555" width="25.109375" style="4" customWidth="1"/>
    <col min="11556" max="11556" width="4.6640625" style="4" customWidth="1"/>
    <col min="11557" max="11557" width="9.109375" style="4" customWidth="1"/>
    <col min="11558" max="11778" width="9.109375" style="4"/>
    <col min="11779" max="11779" width="2.44140625" style="4" customWidth="1"/>
    <col min="11780" max="11780" width="7.33203125" style="4" customWidth="1"/>
    <col min="11781" max="11781" width="4.5546875" style="4" customWidth="1"/>
    <col min="11782" max="11782" width="35.88671875" style="4" customWidth="1"/>
    <col min="11783" max="11783" width="13" style="4" customWidth="1"/>
    <col min="11784" max="11785" width="17.6640625" style="4" customWidth="1"/>
    <col min="11786" max="11787" width="15.6640625" style="4" customWidth="1"/>
    <col min="11788" max="11789" width="17.6640625" style="4" customWidth="1"/>
    <col min="11790" max="11790" width="2.5546875" style="4" customWidth="1"/>
    <col min="11791" max="11791" width="34.88671875" style="4" customWidth="1"/>
    <col min="11792" max="11794" width="12.6640625" style="4" customWidth="1"/>
    <col min="11795" max="11796" width="6.6640625" style="4" customWidth="1"/>
    <col min="11797" max="11799" width="12.6640625" style="4" customWidth="1"/>
    <col min="11800" max="11800" width="8.6640625" style="4" customWidth="1"/>
    <col min="11801" max="11805" width="12.6640625" style="4" customWidth="1"/>
    <col min="11806" max="11807" width="2.6640625" style="4" customWidth="1"/>
    <col min="11808" max="11808" width="19.6640625" style="4" customWidth="1"/>
    <col min="11809" max="11810" width="25" style="4" customWidth="1"/>
    <col min="11811" max="11811" width="25.109375" style="4" customWidth="1"/>
    <col min="11812" max="11812" width="4.6640625" style="4" customWidth="1"/>
    <col min="11813" max="11813" width="9.109375" style="4" customWidth="1"/>
    <col min="11814" max="12034" width="9.109375" style="4"/>
    <col min="12035" max="12035" width="2.44140625" style="4" customWidth="1"/>
    <col min="12036" max="12036" width="7.33203125" style="4" customWidth="1"/>
    <col min="12037" max="12037" width="4.5546875" style="4" customWidth="1"/>
    <col min="12038" max="12038" width="35.88671875" style="4" customWidth="1"/>
    <col min="12039" max="12039" width="13" style="4" customWidth="1"/>
    <col min="12040" max="12041" width="17.6640625" style="4" customWidth="1"/>
    <col min="12042" max="12043" width="15.6640625" style="4" customWidth="1"/>
    <col min="12044" max="12045" width="17.6640625" style="4" customWidth="1"/>
    <col min="12046" max="12046" width="2.5546875" style="4" customWidth="1"/>
    <col min="12047" max="12047" width="34.88671875" style="4" customWidth="1"/>
    <col min="12048" max="12050" width="12.6640625" style="4" customWidth="1"/>
    <col min="12051" max="12052" width="6.6640625" style="4" customWidth="1"/>
    <col min="12053" max="12055" width="12.6640625" style="4" customWidth="1"/>
    <col min="12056" max="12056" width="8.6640625" style="4" customWidth="1"/>
    <col min="12057" max="12061" width="12.6640625" style="4" customWidth="1"/>
    <col min="12062" max="12063" width="2.6640625" style="4" customWidth="1"/>
    <col min="12064" max="12064" width="19.6640625" style="4" customWidth="1"/>
    <col min="12065" max="12066" width="25" style="4" customWidth="1"/>
    <col min="12067" max="12067" width="25.109375" style="4" customWidth="1"/>
    <col min="12068" max="12068" width="4.6640625" style="4" customWidth="1"/>
    <col min="12069" max="12069" width="9.109375" style="4" customWidth="1"/>
    <col min="12070" max="12290" width="9.109375" style="4"/>
    <col min="12291" max="12291" width="2.44140625" style="4" customWidth="1"/>
    <col min="12292" max="12292" width="7.33203125" style="4" customWidth="1"/>
    <col min="12293" max="12293" width="4.5546875" style="4" customWidth="1"/>
    <col min="12294" max="12294" width="35.88671875" style="4" customWidth="1"/>
    <col min="12295" max="12295" width="13" style="4" customWidth="1"/>
    <col min="12296" max="12297" width="17.6640625" style="4" customWidth="1"/>
    <col min="12298" max="12299" width="15.6640625" style="4" customWidth="1"/>
    <col min="12300" max="12301" width="17.6640625" style="4" customWidth="1"/>
    <col min="12302" max="12302" width="2.5546875" style="4" customWidth="1"/>
    <col min="12303" max="12303" width="34.88671875" style="4" customWidth="1"/>
    <col min="12304" max="12306" width="12.6640625" style="4" customWidth="1"/>
    <col min="12307" max="12308" width="6.6640625" style="4" customWidth="1"/>
    <col min="12309" max="12311" width="12.6640625" style="4" customWidth="1"/>
    <col min="12312" max="12312" width="8.6640625" style="4" customWidth="1"/>
    <col min="12313" max="12317" width="12.6640625" style="4" customWidth="1"/>
    <col min="12318" max="12319" width="2.6640625" style="4" customWidth="1"/>
    <col min="12320" max="12320" width="19.6640625" style="4" customWidth="1"/>
    <col min="12321" max="12322" width="25" style="4" customWidth="1"/>
    <col min="12323" max="12323" width="25.109375" style="4" customWidth="1"/>
    <col min="12324" max="12324" width="4.6640625" style="4" customWidth="1"/>
    <col min="12325" max="12325" width="9.109375" style="4" customWidth="1"/>
    <col min="12326" max="12546" width="9.109375" style="4"/>
    <col min="12547" max="12547" width="2.44140625" style="4" customWidth="1"/>
    <col min="12548" max="12548" width="7.33203125" style="4" customWidth="1"/>
    <col min="12549" max="12549" width="4.5546875" style="4" customWidth="1"/>
    <col min="12550" max="12550" width="35.88671875" style="4" customWidth="1"/>
    <col min="12551" max="12551" width="13" style="4" customWidth="1"/>
    <col min="12552" max="12553" width="17.6640625" style="4" customWidth="1"/>
    <col min="12554" max="12555" width="15.6640625" style="4" customWidth="1"/>
    <col min="12556" max="12557" width="17.6640625" style="4" customWidth="1"/>
    <col min="12558" max="12558" width="2.5546875" style="4" customWidth="1"/>
    <col min="12559" max="12559" width="34.88671875" style="4" customWidth="1"/>
    <col min="12560" max="12562" width="12.6640625" style="4" customWidth="1"/>
    <col min="12563" max="12564" width="6.6640625" style="4" customWidth="1"/>
    <col min="12565" max="12567" width="12.6640625" style="4" customWidth="1"/>
    <col min="12568" max="12568" width="8.6640625" style="4" customWidth="1"/>
    <col min="12569" max="12573" width="12.6640625" style="4" customWidth="1"/>
    <col min="12574" max="12575" width="2.6640625" style="4" customWidth="1"/>
    <col min="12576" max="12576" width="19.6640625" style="4" customWidth="1"/>
    <col min="12577" max="12578" width="25" style="4" customWidth="1"/>
    <col min="12579" max="12579" width="25.109375" style="4" customWidth="1"/>
    <col min="12580" max="12580" width="4.6640625" style="4" customWidth="1"/>
    <col min="12581" max="12581" width="9.109375" style="4" customWidth="1"/>
    <col min="12582" max="12802" width="9.109375" style="4"/>
    <col min="12803" max="12803" width="2.44140625" style="4" customWidth="1"/>
    <col min="12804" max="12804" width="7.33203125" style="4" customWidth="1"/>
    <col min="12805" max="12805" width="4.5546875" style="4" customWidth="1"/>
    <col min="12806" max="12806" width="35.88671875" style="4" customWidth="1"/>
    <col min="12807" max="12807" width="13" style="4" customWidth="1"/>
    <col min="12808" max="12809" width="17.6640625" style="4" customWidth="1"/>
    <col min="12810" max="12811" width="15.6640625" style="4" customWidth="1"/>
    <col min="12812" max="12813" width="17.6640625" style="4" customWidth="1"/>
    <col min="12814" max="12814" width="2.5546875" style="4" customWidth="1"/>
    <col min="12815" max="12815" width="34.88671875" style="4" customWidth="1"/>
    <col min="12816" max="12818" width="12.6640625" style="4" customWidth="1"/>
    <col min="12819" max="12820" width="6.6640625" style="4" customWidth="1"/>
    <col min="12821" max="12823" width="12.6640625" style="4" customWidth="1"/>
    <col min="12824" max="12824" width="8.6640625" style="4" customWidth="1"/>
    <col min="12825" max="12829" width="12.6640625" style="4" customWidth="1"/>
    <col min="12830" max="12831" width="2.6640625" style="4" customWidth="1"/>
    <col min="12832" max="12832" width="19.6640625" style="4" customWidth="1"/>
    <col min="12833" max="12834" width="25" style="4" customWidth="1"/>
    <col min="12835" max="12835" width="25.109375" style="4" customWidth="1"/>
    <col min="12836" max="12836" width="4.6640625" style="4" customWidth="1"/>
    <col min="12837" max="12837" width="9.109375" style="4" customWidth="1"/>
    <col min="12838" max="13058" width="9.109375" style="4"/>
    <col min="13059" max="13059" width="2.44140625" style="4" customWidth="1"/>
    <col min="13060" max="13060" width="7.33203125" style="4" customWidth="1"/>
    <col min="13061" max="13061" width="4.5546875" style="4" customWidth="1"/>
    <col min="13062" max="13062" width="35.88671875" style="4" customWidth="1"/>
    <col min="13063" max="13063" width="13" style="4" customWidth="1"/>
    <col min="13064" max="13065" width="17.6640625" style="4" customWidth="1"/>
    <col min="13066" max="13067" width="15.6640625" style="4" customWidth="1"/>
    <col min="13068" max="13069" width="17.6640625" style="4" customWidth="1"/>
    <col min="13070" max="13070" width="2.5546875" style="4" customWidth="1"/>
    <col min="13071" max="13071" width="34.88671875" style="4" customWidth="1"/>
    <col min="13072" max="13074" width="12.6640625" style="4" customWidth="1"/>
    <col min="13075" max="13076" width="6.6640625" style="4" customWidth="1"/>
    <col min="13077" max="13079" width="12.6640625" style="4" customWidth="1"/>
    <col min="13080" max="13080" width="8.6640625" style="4" customWidth="1"/>
    <col min="13081" max="13085" width="12.6640625" style="4" customWidth="1"/>
    <col min="13086" max="13087" width="2.6640625" style="4" customWidth="1"/>
    <col min="13088" max="13088" width="19.6640625" style="4" customWidth="1"/>
    <col min="13089" max="13090" width="25" style="4" customWidth="1"/>
    <col min="13091" max="13091" width="25.109375" style="4" customWidth="1"/>
    <col min="13092" max="13092" width="4.6640625" style="4" customWidth="1"/>
    <col min="13093" max="13093" width="9.109375" style="4" customWidth="1"/>
    <col min="13094" max="13314" width="9.109375" style="4"/>
    <col min="13315" max="13315" width="2.44140625" style="4" customWidth="1"/>
    <col min="13316" max="13316" width="7.33203125" style="4" customWidth="1"/>
    <col min="13317" max="13317" width="4.5546875" style="4" customWidth="1"/>
    <col min="13318" max="13318" width="35.88671875" style="4" customWidth="1"/>
    <col min="13319" max="13319" width="13" style="4" customWidth="1"/>
    <col min="13320" max="13321" width="17.6640625" style="4" customWidth="1"/>
    <col min="13322" max="13323" width="15.6640625" style="4" customWidth="1"/>
    <col min="13324" max="13325" width="17.6640625" style="4" customWidth="1"/>
    <col min="13326" max="13326" width="2.5546875" style="4" customWidth="1"/>
    <col min="13327" max="13327" width="34.88671875" style="4" customWidth="1"/>
    <col min="13328" max="13330" width="12.6640625" style="4" customWidth="1"/>
    <col min="13331" max="13332" width="6.6640625" style="4" customWidth="1"/>
    <col min="13333" max="13335" width="12.6640625" style="4" customWidth="1"/>
    <col min="13336" max="13336" width="8.6640625" style="4" customWidth="1"/>
    <col min="13337" max="13341" width="12.6640625" style="4" customWidth="1"/>
    <col min="13342" max="13343" width="2.6640625" style="4" customWidth="1"/>
    <col min="13344" max="13344" width="19.6640625" style="4" customWidth="1"/>
    <col min="13345" max="13346" width="25" style="4" customWidth="1"/>
    <col min="13347" max="13347" width="25.109375" style="4" customWidth="1"/>
    <col min="13348" max="13348" width="4.6640625" style="4" customWidth="1"/>
    <col min="13349" max="13349" width="9.109375" style="4" customWidth="1"/>
    <col min="13350" max="13570" width="9.109375" style="4"/>
    <col min="13571" max="13571" width="2.44140625" style="4" customWidth="1"/>
    <col min="13572" max="13572" width="7.33203125" style="4" customWidth="1"/>
    <col min="13573" max="13573" width="4.5546875" style="4" customWidth="1"/>
    <col min="13574" max="13574" width="35.88671875" style="4" customWidth="1"/>
    <col min="13575" max="13575" width="13" style="4" customWidth="1"/>
    <col min="13576" max="13577" width="17.6640625" style="4" customWidth="1"/>
    <col min="13578" max="13579" width="15.6640625" style="4" customWidth="1"/>
    <col min="13580" max="13581" width="17.6640625" style="4" customWidth="1"/>
    <col min="13582" max="13582" width="2.5546875" style="4" customWidth="1"/>
    <col min="13583" max="13583" width="34.88671875" style="4" customWidth="1"/>
    <col min="13584" max="13586" width="12.6640625" style="4" customWidth="1"/>
    <col min="13587" max="13588" width="6.6640625" style="4" customWidth="1"/>
    <col min="13589" max="13591" width="12.6640625" style="4" customWidth="1"/>
    <col min="13592" max="13592" width="8.6640625" style="4" customWidth="1"/>
    <col min="13593" max="13597" width="12.6640625" style="4" customWidth="1"/>
    <col min="13598" max="13599" width="2.6640625" style="4" customWidth="1"/>
    <col min="13600" max="13600" width="19.6640625" style="4" customWidth="1"/>
    <col min="13601" max="13602" width="25" style="4" customWidth="1"/>
    <col min="13603" max="13603" width="25.109375" style="4" customWidth="1"/>
    <col min="13604" max="13604" width="4.6640625" style="4" customWidth="1"/>
    <col min="13605" max="13605" width="9.109375" style="4" customWidth="1"/>
    <col min="13606" max="13826" width="9.109375" style="4"/>
    <col min="13827" max="13827" width="2.44140625" style="4" customWidth="1"/>
    <col min="13828" max="13828" width="7.33203125" style="4" customWidth="1"/>
    <col min="13829" max="13829" width="4.5546875" style="4" customWidth="1"/>
    <col min="13830" max="13830" width="35.88671875" style="4" customWidth="1"/>
    <col min="13831" max="13831" width="13" style="4" customWidth="1"/>
    <col min="13832" max="13833" width="17.6640625" style="4" customWidth="1"/>
    <col min="13834" max="13835" width="15.6640625" style="4" customWidth="1"/>
    <col min="13836" max="13837" width="17.6640625" style="4" customWidth="1"/>
    <col min="13838" max="13838" width="2.5546875" style="4" customWidth="1"/>
    <col min="13839" max="13839" width="34.88671875" style="4" customWidth="1"/>
    <col min="13840" max="13842" width="12.6640625" style="4" customWidth="1"/>
    <col min="13843" max="13844" width="6.6640625" style="4" customWidth="1"/>
    <col min="13845" max="13847" width="12.6640625" style="4" customWidth="1"/>
    <col min="13848" max="13848" width="8.6640625" style="4" customWidth="1"/>
    <col min="13849" max="13853" width="12.6640625" style="4" customWidth="1"/>
    <col min="13854" max="13855" width="2.6640625" style="4" customWidth="1"/>
    <col min="13856" max="13856" width="19.6640625" style="4" customWidth="1"/>
    <col min="13857" max="13858" width="25" style="4" customWidth="1"/>
    <col min="13859" max="13859" width="25.109375" style="4" customWidth="1"/>
    <col min="13860" max="13860" width="4.6640625" style="4" customWidth="1"/>
    <col min="13861" max="13861" width="9.109375" style="4" customWidth="1"/>
    <col min="13862" max="14082" width="9.109375" style="4"/>
    <col min="14083" max="14083" width="2.44140625" style="4" customWidth="1"/>
    <col min="14084" max="14084" width="7.33203125" style="4" customWidth="1"/>
    <col min="14085" max="14085" width="4.5546875" style="4" customWidth="1"/>
    <col min="14086" max="14086" width="35.88671875" style="4" customWidth="1"/>
    <col min="14087" max="14087" width="13" style="4" customWidth="1"/>
    <col min="14088" max="14089" width="17.6640625" style="4" customWidth="1"/>
    <col min="14090" max="14091" width="15.6640625" style="4" customWidth="1"/>
    <col min="14092" max="14093" width="17.6640625" style="4" customWidth="1"/>
    <col min="14094" max="14094" width="2.5546875" style="4" customWidth="1"/>
    <col min="14095" max="14095" width="34.88671875" style="4" customWidth="1"/>
    <col min="14096" max="14098" width="12.6640625" style="4" customWidth="1"/>
    <col min="14099" max="14100" width="6.6640625" style="4" customWidth="1"/>
    <col min="14101" max="14103" width="12.6640625" style="4" customWidth="1"/>
    <col min="14104" max="14104" width="8.6640625" style="4" customWidth="1"/>
    <col min="14105" max="14109" width="12.6640625" style="4" customWidth="1"/>
    <col min="14110" max="14111" width="2.6640625" style="4" customWidth="1"/>
    <col min="14112" max="14112" width="19.6640625" style="4" customWidth="1"/>
    <col min="14113" max="14114" width="25" style="4" customWidth="1"/>
    <col min="14115" max="14115" width="25.109375" style="4" customWidth="1"/>
    <col min="14116" max="14116" width="4.6640625" style="4" customWidth="1"/>
    <col min="14117" max="14117" width="9.109375" style="4" customWidth="1"/>
    <col min="14118" max="14338" width="9.109375" style="4"/>
    <col min="14339" max="14339" width="2.44140625" style="4" customWidth="1"/>
    <col min="14340" max="14340" width="7.33203125" style="4" customWidth="1"/>
    <col min="14341" max="14341" width="4.5546875" style="4" customWidth="1"/>
    <col min="14342" max="14342" width="35.88671875" style="4" customWidth="1"/>
    <col min="14343" max="14343" width="13" style="4" customWidth="1"/>
    <col min="14344" max="14345" width="17.6640625" style="4" customWidth="1"/>
    <col min="14346" max="14347" width="15.6640625" style="4" customWidth="1"/>
    <col min="14348" max="14349" width="17.6640625" style="4" customWidth="1"/>
    <col min="14350" max="14350" width="2.5546875" style="4" customWidth="1"/>
    <col min="14351" max="14351" width="34.88671875" style="4" customWidth="1"/>
    <col min="14352" max="14354" width="12.6640625" style="4" customWidth="1"/>
    <col min="14355" max="14356" width="6.6640625" style="4" customWidth="1"/>
    <col min="14357" max="14359" width="12.6640625" style="4" customWidth="1"/>
    <col min="14360" max="14360" width="8.6640625" style="4" customWidth="1"/>
    <col min="14361" max="14365" width="12.6640625" style="4" customWidth="1"/>
    <col min="14366" max="14367" width="2.6640625" style="4" customWidth="1"/>
    <col min="14368" max="14368" width="19.6640625" style="4" customWidth="1"/>
    <col min="14369" max="14370" width="25" style="4" customWidth="1"/>
    <col min="14371" max="14371" width="25.109375" style="4" customWidth="1"/>
    <col min="14372" max="14372" width="4.6640625" style="4" customWidth="1"/>
    <col min="14373" max="14373" width="9.109375" style="4" customWidth="1"/>
    <col min="14374" max="14594" width="9.109375" style="4"/>
    <col min="14595" max="14595" width="2.44140625" style="4" customWidth="1"/>
    <col min="14596" max="14596" width="7.33203125" style="4" customWidth="1"/>
    <col min="14597" max="14597" width="4.5546875" style="4" customWidth="1"/>
    <col min="14598" max="14598" width="35.88671875" style="4" customWidth="1"/>
    <col min="14599" max="14599" width="13" style="4" customWidth="1"/>
    <col min="14600" max="14601" width="17.6640625" style="4" customWidth="1"/>
    <col min="14602" max="14603" width="15.6640625" style="4" customWidth="1"/>
    <col min="14604" max="14605" width="17.6640625" style="4" customWidth="1"/>
    <col min="14606" max="14606" width="2.5546875" style="4" customWidth="1"/>
    <col min="14607" max="14607" width="34.88671875" style="4" customWidth="1"/>
    <col min="14608" max="14610" width="12.6640625" style="4" customWidth="1"/>
    <col min="14611" max="14612" width="6.6640625" style="4" customWidth="1"/>
    <col min="14613" max="14615" width="12.6640625" style="4" customWidth="1"/>
    <col min="14616" max="14616" width="8.6640625" style="4" customWidth="1"/>
    <col min="14617" max="14621" width="12.6640625" style="4" customWidth="1"/>
    <col min="14622" max="14623" width="2.6640625" style="4" customWidth="1"/>
    <col min="14624" max="14624" width="19.6640625" style="4" customWidth="1"/>
    <col min="14625" max="14626" width="25" style="4" customWidth="1"/>
    <col min="14627" max="14627" width="25.109375" style="4" customWidth="1"/>
    <col min="14628" max="14628" width="4.6640625" style="4" customWidth="1"/>
    <col min="14629" max="14629" width="9.109375" style="4" customWidth="1"/>
    <col min="14630" max="14850" width="9.109375" style="4"/>
    <col min="14851" max="14851" width="2.44140625" style="4" customWidth="1"/>
    <col min="14852" max="14852" width="7.33203125" style="4" customWidth="1"/>
    <col min="14853" max="14853" width="4.5546875" style="4" customWidth="1"/>
    <col min="14854" max="14854" width="35.88671875" style="4" customWidth="1"/>
    <col min="14855" max="14855" width="13" style="4" customWidth="1"/>
    <col min="14856" max="14857" width="17.6640625" style="4" customWidth="1"/>
    <col min="14858" max="14859" width="15.6640625" style="4" customWidth="1"/>
    <col min="14860" max="14861" width="17.6640625" style="4" customWidth="1"/>
    <col min="14862" max="14862" width="2.5546875" style="4" customWidth="1"/>
    <col min="14863" max="14863" width="34.88671875" style="4" customWidth="1"/>
    <col min="14864" max="14866" width="12.6640625" style="4" customWidth="1"/>
    <col min="14867" max="14868" width="6.6640625" style="4" customWidth="1"/>
    <col min="14869" max="14871" width="12.6640625" style="4" customWidth="1"/>
    <col min="14872" max="14872" width="8.6640625" style="4" customWidth="1"/>
    <col min="14873" max="14877" width="12.6640625" style="4" customWidth="1"/>
    <col min="14878" max="14879" width="2.6640625" style="4" customWidth="1"/>
    <col min="14880" max="14880" width="19.6640625" style="4" customWidth="1"/>
    <col min="14881" max="14882" width="25" style="4" customWidth="1"/>
    <col min="14883" max="14883" width="25.109375" style="4" customWidth="1"/>
    <col min="14884" max="14884" width="4.6640625" style="4" customWidth="1"/>
    <col min="14885" max="14885" width="9.109375" style="4" customWidth="1"/>
    <col min="14886" max="15106" width="9.109375" style="4"/>
    <col min="15107" max="15107" width="2.44140625" style="4" customWidth="1"/>
    <col min="15108" max="15108" width="7.33203125" style="4" customWidth="1"/>
    <col min="15109" max="15109" width="4.5546875" style="4" customWidth="1"/>
    <col min="15110" max="15110" width="35.88671875" style="4" customWidth="1"/>
    <col min="15111" max="15111" width="13" style="4" customWidth="1"/>
    <col min="15112" max="15113" width="17.6640625" style="4" customWidth="1"/>
    <col min="15114" max="15115" width="15.6640625" style="4" customWidth="1"/>
    <col min="15116" max="15117" width="17.6640625" style="4" customWidth="1"/>
    <col min="15118" max="15118" width="2.5546875" style="4" customWidth="1"/>
    <col min="15119" max="15119" width="34.88671875" style="4" customWidth="1"/>
    <col min="15120" max="15122" width="12.6640625" style="4" customWidth="1"/>
    <col min="15123" max="15124" width="6.6640625" style="4" customWidth="1"/>
    <col min="15125" max="15127" width="12.6640625" style="4" customWidth="1"/>
    <col min="15128" max="15128" width="8.6640625" style="4" customWidth="1"/>
    <col min="15129" max="15133" width="12.6640625" style="4" customWidth="1"/>
    <col min="15134" max="15135" width="2.6640625" style="4" customWidth="1"/>
    <col min="15136" max="15136" width="19.6640625" style="4" customWidth="1"/>
    <col min="15137" max="15138" width="25" style="4" customWidth="1"/>
    <col min="15139" max="15139" width="25.109375" style="4" customWidth="1"/>
    <col min="15140" max="15140" width="4.6640625" style="4" customWidth="1"/>
    <col min="15141" max="15141" width="9.109375" style="4" customWidth="1"/>
    <col min="15142" max="15362" width="9.109375" style="4"/>
    <col min="15363" max="15363" width="2.44140625" style="4" customWidth="1"/>
    <col min="15364" max="15364" width="7.33203125" style="4" customWidth="1"/>
    <col min="15365" max="15365" width="4.5546875" style="4" customWidth="1"/>
    <col min="15366" max="15366" width="35.88671875" style="4" customWidth="1"/>
    <col min="15367" max="15367" width="13" style="4" customWidth="1"/>
    <col min="15368" max="15369" width="17.6640625" style="4" customWidth="1"/>
    <col min="15370" max="15371" width="15.6640625" style="4" customWidth="1"/>
    <col min="15372" max="15373" width="17.6640625" style="4" customWidth="1"/>
    <col min="15374" max="15374" width="2.5546875" style="4" customWidth="1"/>
    <col min="15375" max="15375" width="34.88671875" style="4" customWidth="1"/>
    <col min="15376" max="15378" width="12.6640625" style="4" customWidth="1"/>
    <col min="15379" max="15380" width="6.6640625" style="4" customWidth="1"/>
    <col min="15381" max="15383" width="12.6640625" style="4" customWidth="1"/>
    <col min="15384" max="15384" width="8.6640625" style="4" customWidth="1"/>
    <col min="15385" max="15389" width="12.6640625" style="4" customWidth="1"/>
    <col min="15390" max="15391" width="2.6640625" style="4" customWidth="1"/>
    <col min="15392" max="15392" width="19.6640625" style="4" customWidth="1"/>
    <col min="15393" max="15394" width="25" style="4" customWidth="1"/>
    <col min="15395" max="15395" width="25.109375" style="4" customWidth="1"/>
    <col min="15396" max="15396" width="4.6640625" style="4" customWidth="1"/>
    <col min="15397" max="15397" width="9.109375" style="4" customWidth="1"/>
    <col min="15398" max="15618" width="9.109375" style="4"/>
    <col min="15619" max="15619" width="2.44140625" style="4" customWidth="1"/>
    <col min="15620" max="15620" width="7.33203125" style="4" customWidth="1"/>
    <col min="15621" max="15621" width="4.5546875" style="4" customWidth="1"/>
    <col min="15622" max="15622" width="35.88671875" style="4" customWidth="1"/>
    <col min="15623" max="15623" width="13" style="4" customWidth="1"/>
    <col min="15624" max="15625" width="17.6640625" style="4" customWidth="1"/>
    <col min="15626" max="15627" width="15.6640625" style="4" customWidth="1"/>
    <col min="15628" max="15629" width="17.6640625" style="4" customWidth="1"/>
    <col min="15630" max="15630" width="2.5546875" style="4" customWidth="1"/>
    <col min="15631" max="15631" width="34.88671875" style="4" customWidth="1"/>
    <col min="15632" max="15634" width="12.6640625" style="4" customWidth="1"/>
    <col min="15635" max="15636" width="6.6640625" style="4" customWidth="1"/>
    <col min="15637" max="15639" width="12.6640625" style="4" customWidth="1"/>
    <col min="15640" max="15640" width="8.6640625" style="4" customWidth="1"/>
    <col min="15641" max="15645" width="12.6640625" style="4" customWidth="1"/>
    <col min="15646" max="15647" width="2.6640625" style="4" customWidth="1"/>
    <col min="15648" max="15648" width="19.6640625" style="4" customWidth="1"/>
    <col min="15649" max="15650" width="25" style="4" customWidth="1"/>
    <col min="15651" max="15651" width="25.109375" style="4" customWidth="1"/>
    <col min="15652" max="15652" width="4.6640625" style="4" customWidth="1"/>
    <col min="15653" max="15653" width="9.109375" style="4" customWidth="1"/>
    <col min="15654" max="15874" width="9.109375" style="4"/>
    <col min="15875" max="15875" width="2.44140625" style="4" customWidth="1"/>
    <col min="15876" max="15876" width="7.33203125" style="4" customWidth="1"/>
    <col min="15877" max="15877" width="4.5546875" style="4" customWidth="1"/>
    <col min="15878" max="15878" width="35.88671875" style="4" customWidth="1"/>
    <col min="15879" max="15879" width="13" style="4" customWidth="1"/>
    <col min="15880" max="15881" width="17.6640625" style="4" customWidth="1"/>
    <col min="15882" max="15883" width="15.6640625" style="4" customWidth="1"/>
    <col min="15884" max="15885" width="17.6640625" style="4" customWidth="1"/>
    <col min="15886" max="15886" width="2.5546875" style="4" customWidth="1"/>
    <col min="15887" max="15887" width="34.88671875" style="4" customWidth="1"/>
    <col min="15888" max="15890" width="12.6640625" style="4" customWidth="1"/>
    <col min="15891" max="15892" width="6.6640625" style="4" customWidth="1"/>
    <col min="15893" max="15895" width="12.6640625" style="4" customWidth="1"/>
    <col min="15896" max="15896" width="8.6640625" style="4" customWidth="1"/>
    <col min="15897" max="15901" width="12.6640625" style="4" customWidth="1"/>
    <col min="15902" max="15903" width="2.6640625" style="4" customWidth="1"/>
    <col min="15904" max="15904" width="19.6640625" style="4" customWidth="1"/>
    <col min="15905" max="15906" width="25" style="4" customWidth="1"/>
    <col min="15907" max="15907" width="25.109375" style="4" customWidth="1"/>
    <col min="15908" max="15908" width="4.6640625" style="4" customWidth="1"/>
    <col min="15909" max="15909" width="9.109375" style="4" customWidth="1"/>
    <col min="15910" max="16130" width="9.109375" style="4"/>
    <col min="16131" max="16131" width="2.44140625" style="4" customWidth="1"/>
    <col min="16132" max="16132" width="7.33203125" style="4" customWidth="1"/>
    <col min="16133" max="16133" width="4.5546875" style="4" customWidth="1"/>
    <col min="16134" max="16134" width="35.88671875" style="4" customWidth="1"/>
    <col min="16135" max="16135" width="13" style="4" customWidth="1"/>
    <col min="16136" max="16137" width="17.6640625" style="4" customWidth="1"/>
    <col min="16138" max="16139" width="15.6640625" style="4" customWidth="1"/>
    <col min="16140" max="16141" width="17.6640625" style="4" customWidth="1"/>
    <col min="16142" max="16142" width="2.5546875" style="4" customWidth="1"/>
    <col min="16143" max="16143" width="34.88671875" style="4" customWidth="1"/>
    <col min="16144" max="16146" width="12.6640625" style="4" customWidth="1"/>
    <col min="16147" max="16148" width="6.6640625" style="4" customWidth="1"/>
    <col min="16149" max="16151" width="12.6640625" style="4" customWidth="1"/>
    <col min="16152" max="16152" width="8.6640625" style="4" customWidth="1"/>
    <col min="16153" max="16157" width="12.6640625" style="4" customWidth="1"/>
    <col min="16158" max="16159" width="2.6640625" style="4" customWidth="1"/>
    <col min="16160" max="16160" width="19.6640625" style="4" customWidth="1"/>
    <col min="16161" max="16162" width="25" style="4" customWidth="1"/>
    <col min="16163" max="16163" width="25.109375" style="4" customWidth="1"/>
    <col min="16164" max="16164" width="4.6640625" style="4" customWidth="1"/>
    <col min="16165" max="16165" width="9.109375" style="4" customWidth="1"/>
    <col min="16166" max="16384" width="9.109375" style="4"/>
  </cols>
  <sheetData>
    <row r="1" spans="2:52" ht="31.5" x14ac:dyDescent="0.5">
      <c r="B1" s="205" t="s">
        <v>52</v>
      </c>
      <c r="C1" s="205"/>
      <c r="D1" s="205"/>
      <c r="E1" s="205"/>
      <c r="F1" s="205"/>
      <c r="G1" s="205"/>
      <c r="H1" s="205"/>
      <c r="I1" s="205"/>
      <c r="J1" s="205"/>
      <c r="K1" s="205"/>
      <c r="L1" s="3"/>
    </row>
    <row r="2" spans="2:52" s="6" customFormat="1" ht="18.75" x14ac:dyDescent="0.3">
      <c r="B2" s="206"/>
      <c r="C2" s="206"/>
      <c r="D2" s="206"/>
      <c r="E2" s="206"/>
      <c r="F2" s="206"/>
      <c r="G2" s="206"/>
      <c r="H2" s="206"/>
      <c r="I2" s="206"/>
      <c r="J2" s="206"/>
      <c r="K2" s="206"/>
      <c r="L2" s="5"/>
    </row>
    <row r="3" spans="2:52" s="6" customFormat="1" ht="12.75" x14ac:dyDescent="0.2">
      <c r="E3" s="7"/>
      <c r="F3" s="7"/>
      <c r="G3" s="7"/>
      <c r="H3" s="7"/>
      <c r="I3" s="7"/>
      <c r="J3" s="7"/>
      <c r="K3" s="7"/>
      <c r="L3" s="8"/>
    </row>
    <row r="4" spans="2:52" ht="21" x14ac:dyDescent="0.35">
      <c r="B4" s="207" t="s">
        <v>0</v>
      </c>
      <c r="C4" s="208"/>
      <c r="D4" s="208"/>
      <c r="E4" s="208"/>
      <c r="F4" s="208"/>
      <c r="G4" s="208"/>
      <c r="H4" s="208"/>
      <c r="I4" s="208"/>
      <c r="J4" s="208"/>
      <c r="K4" s="208"/>
      <c r="L4" s="9"/>
    </row>
    <row r="5" spans="2:52" ht="14.25" customHeight="1" thickBot="1" x14ac:dyDescent="0.3"/>
    <row r="6" spans="2:52" ht="25.5" customHeight="1" x14ac:dyDescent="0.25">
      <c r="B6" s="209" t="s">
        <v>1</v>
      </c>
      <c r="C6" s="210"/>
      <c r="D6" s="211"/>
    </row>
    <row r="7" spans="2:52" ht="19.5" thickBot="1" x14ac:dyDescent="0.3">
      <c r="B7" s="212" t="s">
        <v>22</v>
      </c>
      <c r="C7" s="213"/>
      <c r="D7" s="214"/>
      <c r="H7" s="12"/>
      <c r="I7" s="12"/>
      <c r="J7" s="12"/>
      <c r="K7" s="12"/>
      <c r="L7" s="13"/>
      <c r="AZ7" s="14"/>
    </row>
    <row r="8" spans="2:52" ht="19.5" thickBot="1" x14ac:dyDescent="0.3">
      <c r="B8" s="215"/>
      <c r="C8" s="215"/>
      <c r="D8" s="215"/>
      <c r="H8" s="12"/>
      <c r="I8" s="12"/>
      <c r="J8" s="12"/>
      <c r="K8" s="12"/>
      <c r="L8" s="13"/>
      <c r="AZ8" s="14"/>
    </row>
    <row r="9" spans="2:52" s="15" customFormat="1" ht="20.100000000000001" customHeight="1" thickBot="1" x14ac:dyDescent="0.35">
      <c r="F9" s="216" t="s">
        <v>63</v>
      </c>
      <c r="G9" s="217"/>
      <c r="H9" s="218" t="s">
        <v>64</v>
      </c>
      <c r="I9" s="219"/>
      <c r="J9" s="220" t="s">
        <v>65</v>
      </c>
      <c r="K9" s="221"/>
      <c r="L9" s="16"/>
      <c r="M9" s="85"/>
      <c r="N9" s="202" t="str">
        <f>F9</f>
        <v xml:space="preserve">SC Plans 1 &amp; 2 </v>
      </c>
      <c r="O9" s="203"/>
      <c r="P9" s="204"/>
      <c r="Q9" s="86"/>
      <c r="R9" s="86"/>
      <c r="S9" s="222" t="s">
        <v>64</v>
      </c>
      <c r="T9" s="203"/>
      <c r="U9" s="204"/>
      <c r="V9" s="85"/>
      <c r="W9" s="202" t="str">
        <f>J9</f>
        <v>HDHP PPO &amp; HMO</v>
      </c>
      <c r="X9" s="203"/>
      <c r="Y9" s="204"/>
      <c r="Z9" s="85"/>
      <c r="AA9" s="85"/>
      <c r="AB9" s="85"/>
      <c r="AC9" s="85"/>
      <c r="AD9" s="85"/>
      <c r="AE9" s="85"/>
      <c r="AF9" s="85"/>
      <c r="AG9" s="85"/>
      <c r="AH9" s="85"/>
      <c r="AI9" s="85"/>
      <c r="AJ9" s="85"/>
      <c r="AK9" s="85"/>
      <c r="AL9" s="85"/>
      <c r="AM9" s="85"/>
      <c r="AN9" s="85"/>
      <c r="AO9" s="85"/>
      <c r="AP9" s="85"/>
      <c r="AQ9" s="85"/>
      <c r="AR9" s="85"/>
      <c r="AS9" s="85"/>
      <c r="AT9" s="85"/>
      <c r="AU9" s="85"/>
      <c r="AV9" s="85"/>
    </row>
    <row r="10" spans="2:52" s="69" customFormat="1" ht="36.75" customHeight="1" thickBot="1" x14ac:dyDescent="0.3">
      <c r="B10" s="223" t="s">
        <v>51</v>
      </c>
      <c r="C10" s="224"/>
      <c r="D10" s="224"/>
      <c r="E10" s="111" t="s">
        <v>3</v>
      </c>
      <c r="F10" s="193" t="s">
        <v>4</v>
      </c>
      <c r="G10" s="194"/>
      <c r="H10" s="193" t="s">
        <v>4</v>
      </c>
      <c r="I10" s="194"/>
      <c r="J10" s="193" t="s">
        <v>4</v>
      </c>
      <c r="K10" s="194"/>
      <c r="L10" s="68"/>
      <c r="N10" s="87" t="s">
        <v>5</v>
      </c>
      <c r="O10" s="87" t="s">
        <v>6</v>
      </c>
      <c r="P10" s="87" t="s">
        <v>7</v>
      </c>
      <c r="Q10" s="87"/>
      <c r="R10" s="87"/>
      <c r="S10" s="87" t="s">
        <v>5</v>
      </c>
      <c r="T10" s="87" t="s">
        <v>6</v>
      </c>
      <c r="U10" s="87" t="s">
        <v>7</v>
      </c>
      <c r="W10" s="87" t="s">
        <v>5</v>
      </c>
      <c r="X10" s="87" t="s">
        <v>6</v>
      </c>
      <c r="Y10" s="87" t="s">
        <v>7</v>
      </c>
    </row>
    <row r="11" spans="2:52" s="17" customFormat="1" ht="35.25" customHeight="1" x14ac:dyDescent="0.25">
      <c r="C11" s="18">
        <v>0</v>
      </c>
      <c r="D11" s="19" t="s">
        <v>8</v>
      </c>
      <c r="E11" s="66">
        <f>+($C11*B47)</f>
        <v>0</v>
      </c>
      <c r="F11" s="195" t="s">
        <v>9</v>
      </c>
      <c r="G11" s="196"/>
      <c r="H11" s="195" t="s">
        <v>53</v>
      </c>
      <c r="I11" s="196"/>
      <c r="J11" s="197" t="str">
        <f>IF($B$7=$AD$17, "$2,500 deductible and 0% coinsurance", "$5,000 family deductible and 0% coinsurance")</f>
        <v>$2,500 deductible and 0% coinsurance</v>
      </c>
      <c r="K11" s="198"/>
      <c r="L11" s="57"/>
      <c r="M11" s="20" t="s">
        <v>10</v>
      </c>
      <c r="N11" s="88">
        <v>25</v>
      </c>
      <c r="O11" s="21"/>
      <c r="P11" s="89">
        <v>0.2</v>
      </c>
      <c r="Q11" s="89"/>
      <c r="R11" s="89"/>
      <c r="S11" s="88">
        <v>30</v>
      </c>
      <c r="T11" s="89"/>
      <c r="U11" s="89">
        <v>0.2</v>
      </c>
      <c r="W11" s="88"/>
      <c r="X11" s="90">
        <f>IF($B7=$AD17,2500,5000)</f>
        <v>2500</v>
      </c>
      <c r="Y11" s="89">
        <v>0</v>
      </c>
    </row>
    <row r="12" spans="2:52" s="17" customFormat="1" ht="36" customHeight="1" x14ac:dyDescent="0.25">
      <c r="C12" s="22">
        <v>0</v>
      </c>
      <c r="D12" s="23" t="s">
        <v>11</v>
      </c>
      <c r="E12" s="56">
        <f>+($C12*B48)</f>
        <v>0</v>
      </c>
      <c r="F12" s="174" t="s">
        <v>12</v>
      </c>
      <c r="G12" s="175"/>
      <c r="H12" s="188" t="s">
        <v>54</v>
      </c>
      <c r="I12" s="189"/>
      <c r="J12" s="176" t="str">
        <f>IF($B$7=$AD$17, "$2,500 deductible and 0% coinsurance", "$5,000 family deductible and 0% coinsurance")</f>
        <v>$2,500 deductible and 0% coinsurance</v>
      </c>
      <c r="K12" s="177"/>
      <c r="L12" s="57"/>
      <c r="M12" s="20" t="s">
        <v>13</v>
      </c>
      <c r="N12" s="88">
        <v>50</v>
      </c>
      <c r="O12" s="21"/>
      <c r="P12" s="89"/>
      <c r="Q12" s="89"/>
      <c r="R12" s="89"/>
      <c r="S12" s="88">
        <v>60</v>
      </c>
      <c r="T12" s="89"/>
      <c r="U12" s="89"/>
      <c r="W12" s="88"/>
      <c r="X12" s="90"/>
      <c r="Y12" s="89"/>
    </row>
    <row r="13" spans="2:52" s="17" customFormat="1" ht="30" x14ac:dyDescent="0.25">
      <c r="C13" s="24">
        <v>0</v>
      </c>
      <c r="D13" s="55" t="s">
        <v>14</v>
      </c>
      <c r="E13" s="56">
        <f t="shared" ref="E13:E19" si="0">+C13*B49</f>
        <v>0</v>
      </c>
      <c r="F13" s="190" t="s">
        <v>15</v>
      </c>
      <c r="G13" s="175"/>
      <c r="H13" s="190" t="s">
        <v>15</v>
      </c>
      <c r="I13" s="175"/>
      <c r="J13" s="191" t="s">
        <v>15</v>
      </c>
      <c r="K13" s="192"/>
      <c r="L13" s="58"/>
      <c r="M13" s="91" t="s">
        <v>14</v>
      </c>
      <c r="N13" s="21">
        <v>0</v>
      </c>
      <c r="O13" s="21">
        <v>0</v>
      </c>
      <c r="P13" s="25">
        <v>0</v>
      </c>
      <c r="Q13" s="25"/>
      <c r="R13" s="25"/>
      <c r="S13" s="21">
        <v>0</v>
      </c>
      <c r="T13" s="21">
        <v>0</v>
      </c>
      <c r="U13" s="25">
        <v>0</v>
      </c>
      <c r="W13" s="88"/>
      <c r="X13" s="21">
        <v>0</v>
      </c>
      <c r="Y13" s="25">
        <f>Y11</f>
        <v>0</v>
      </c>
      <c r="AD13" s="187" t="s">
        <v>16</v>
      </c>
      <c r="AE13" s="187"/>
      <c r="AF13" s="187"/>
      <c r="AG13" s="187"/>
      <c r="AH13" s="187"/>
      <c r="AI13" s="187"/>
    </row>
    <row r="14" spans="2:52" s="17" customFormat="1" ht="45" customHeight="1" x14ac:dyDescent="0.25">
      <c r="C14" s="24">
        <v>0</v>
      </c>
      <c r="D14" s="26" t="s">
        <v>17</v>
      </c>
      <c r="E14" s="56">
        <f t="shared" si="0"/>
        <v>0</v>
      </c>
      <c r="F14" s="176" t="str">
        <f>IF($B$7=$AD$17, "$2,000 deductible and 20% coinsurance", "$2,000 deductible per individual with a $4,000 family ded. max and 20% coinsurance")</f>
        <v>$2,000 deductible and 20% coinsurance</v>
      </c>
      <c r="G14" s="177"/>
      <c r="H14" s="176" t="str">
        <f>IF($B$7=$AD$17, "$2,500 deductible and 20% coinsurance", "$2,500 deductible per individual with a $5,000 family ded. max and 20% coinsurance")</f>
        <v>$2,500 deductible and 20% coinsurance</v>
      </c>
      <c r="I14" s="177"/>
      <c r="J14" s="176" t="str">
        <f t="shared" ref="J14:J19" si="1">IF($B$7=$AD$17, "$2,500 deductible and 0% coinsurance", "$5,000 family deductible and 0% coinsurance")</f>
        <v>$2,500 deductible and 0% coinsurance</v>
      </c>
      <c r="K14" s="177"/>
      <c r="L14" s="57"/>
      <c r="M14" s="20" t="s">
        <v>17</v>
      </c>
      <c r="N14" s="88">
        <v>0</v>
      </c>
      <c r="O14" s="90">
        <f>IF($B7=$AD17,2000,IF($C14+$C19&lt;2,2000,4000))</f>
        <v>2000</v>
      </c>
      <c r="P14" s="25">
        <f>P11</f>
        <v>0.2</v>
      </c>
      <c r="Q14" s="27">
        <f>IF(($C14+$C19)=0,0,(IF(($C14+$C19)&lt;2,1000,O14)))</f>
        <v>0</v>
      </c>
      <c r="R14" s="25"/>
      <c r="S14" s="88">
        <v>0</v>
      </c>
      <c r="T14" s="90">
        <f>IF($B7=$AD17,2500,IF($C14+$C19&lt;2,2500,5000))</f>
        <v>2500</v>
      </c>
      <c r="U14" s="25">
        <f>U11</f>
        <v>0.2</v>
      </c>
      <c r="V14" s="27">
        <f>IF(($C14+$C19)=0,0,(IF(($C14+$C19)&lt;2,2000,T14)))</f>
        <v>0</v>
      </c>
      <c r="W14" s="88">
        <v>0</v>
      </c>
      <c r="X14" s="90">
        <f>IF($B7=$AD17,2500,5000)</f>
        <v>2500</v>
      </c>
      <c r="Y14" s="25">
        <f>Y11</f>
        <v>0</v>
      </c>
      <c r="Z14" s="27">
        <f>IF(($C14+$C19)=0,0,(IF(($C14+$C19)=1,2500,X14)))</f>
        <v>0</v>
      </c>
      <c r="AA14" s="27"/>
      <c r="AE14" s="92"/>
      <c r="AF14" s="92"/>
      <c r="AG14" s="92"/>
      <c r="AH14" s="92"/>
      <c r="AI14" s="92"/>
    </row>
    <row r="15" spans="2:52" s="17" customFormat="1" ht="12.75" customHeight="1" x14ac:dyDescent="0.25">
      <c r="C15" s="24">
        <v>0</v>
      </c>
      <c r="D15" s="28" t="s">
        <v>18</v>
      </c>
      <c r="E15" s="56">
        <f t="shared" si="0"/>
        <v>0</v>
      </c>
      <c r="F15" s="174" t="s">
        <v>19</v>
      </c>
      <c r="G15" s="175"/>
      <c r="H15" s="174" t="s">
        <v>19</v>
      </c>
      <c r="I15" s="175"/>
      <c r="J15" s="176" t="str">
        <f t="shared" si="1"/>
        <v>$2,500 deductible and 0% coinsurance</v>
      </c>
      <c r="K15" s="177"/>
      <c r="L15" s="57"/>
      <c r="M15" s="29" t="s">
        <v>18</v>
      </c>
      <c r="N15" s="88">
        <v>10</v>
      </c>
      <c r="O15" s="21"/>
      <c r="S15" s="88">
        <v>10</v>
      </c>
      <c r="T15" s="21"/>
      <c r="W15" s="88">
        <v>0</v>
      </c>
      <c r="X15" s="90">
        <f>IF($B7=$AD17,2500,5000)</f>
        <v>2500</v>
      </c>
      <c r="AE15" s="93" t="s">
        <v>58</v>
      </c>
      <c r="AF15" s="93" t="s">
        <v>59</v>
      </c>
      <c r="AG15" s="93" t="s">
        <v>64</v>
      </c>
      <c r="AH15" s="93" t="s">
        <v>61</v>
      </c>
      <c r="AI15" s="94" t="s">
        <v>62</v>
      </c>
    </row>
    <row r="16" spans="2:52" s="17" customFormat="1" ht="12.75" customHeight="1" x14ac:dyDescent="0.25">
      <c r="C16" s="24">
        <v>0</v>
      </c>
      <c r="D16" s="28" t="s">
        <v>20</v>
      </c>
      <c r="E16" s="56">
        <f t="shared" si="0"/>
        <v>0</v>
      </c>
      <c r="F16" s="174" t="s">
        <v>55</v>
      </c>
      <c r="G16" s="175"/>
      <c r="H16" s="174" t="s">
        <v>55</v>
      </c>
      <c r="I16" s="175"/>
      <c r="J16" s="176" t="str">
        <f t="shared" si="1"/>
        <v>$2,500 deductible and 0% coinsurance</v>
      </c>
      <c r="K16" s="177"/>
      <c r="L16" s="57"/>
      <c r="M16" s="29" t="s">
        <v>20</v>
      </c>
      <c r="N16" s="88">
        <v>40</v>
      </c>
      <c r="O16" s="21"/>
      <c r="S16" s="88">
        <v>40</v>
      </c>
      <c r="T16" s="21"/>
      <c r="W16" s="88">
        <v>0</v>
      </c>
      <c r="X16" s="90">
        <f>IF($B7=$AD17,2500,5000)</f>
        <v>2500</v>
      </c>
      <c r="AE16" s="92"/>
      <c r="AF16" s="92"/>
      <c r="AG16" s="92"/>
      <c r="AH16" s="92"/>
      <c r="AI16" s="30"/>
    </row>
    <row r="17" spans="2:38" s="17" customFormat="1" ht="12.75" customHeight="1" x14ac:dyDescent="0.25">
      <c r="C17" s="24">
        <v>0</v>
      </c>
      <c r="D17" s="28" t="s">
        <v>21</v>
      </c>
      <c r="E17" s="56">
        <f t="shared" si="0"/>
        <v>0</v>
      </c>
      <c r="F17" s="174" t="s">
        <v>56</v>
      </c>
      <c r="G17" s="175"/>
      <c r="H17" s="174" t="s">
        <v>56</v>
      </c>
      <c r="I17" s="175"/>
      <c r="J17" s="176" t="str">
        <f t="shared" si="1"/>
        <v>$2,500 deductible and 0% coinsurance</v>
      </c>
      <c r="K17" s="177"/>
      <c r="L17" s="57"/>
      <c r="M17" s="29" t="s">
        <v>21</v>
      </c>
      <c r="N17" s="88">
        <v>60</v>
      </c>
      <c r="O17" s="21"/>
      <c r="S17" s="88">
        <v>60</v>
      </c>
      <c r="T17" s="21"/>
      <c r="W17" s="88">
        <v>0</v>
      </c>
      <c r="X17" s="90">
        <f>IF($B7=$AD17,2500,5000)</f>
        <v>2500</v>
      </c>
      <c r="AC17" s="95"/>
      <c r="AD17" s="95" t="s">
        <v>22</v>
      </c>
      <c r="AE17" s="96">
        <v>102.54</v>
      </c>
      <c r="AF17" s="96">
        <v>79.37</v>
      </c>
      <c r="AG17" s="96">
        <v>55.17</v>
      </c>
      <c r="AH17" s="96">
        <v>43.79</v>
      </c>
      <c r="AI17" s="96">
        <v>10.9</v>
      </c>
    </row>
    <row r="18" spans="2:38" s="17" customFormat="1" ht="12.75" customHeight="1" x14ac:dyDescent="0.25">
      <c r="C18" s="24">
        <v>0</v>
      </c>
      <c r="D18" s="28" t="s">
        <v>23</v>
      </c>
      <c r="E18" s="56">
        <f t="shared" si="0"/>
        <v>0</v>
      </c>
      <c r="F18" s="174" t="s">
        <v>57</v>
      </c>
      <c r="G18" s="175"/>
      <c r="H18" s="174" t="s">
        <v>57</v>
      </c>
      <c r="I18" s="175"/>
      <c r="J18" s="176" t="str">
        <f t="shared" si="1"/>
        <v>$2,500 deductible and 0% coinsurance</v>
      </c>
      <c r="K18" s="177"/>
      <c r="L18" s="57"/>
      <c r="M18" s="29" t="s">
        <v>23</v>
      </c>
      <c r="N18" s="88">
        <v>150</v>
      </c>
      <c r="O18" s="21"/>
      <c r="S18" s="88">
        <v>150</v>
      </c>
      <c r="T18" s="21"/>
      <c r="W18" s="88"/>
      <c r="X18" s="90"/>
      <c r="AC18" s="95"/>
      <c r="AD18" s="95"/>
      <c r="AE18" s="96"/>
      <c r="AF18" s="96"/>
      <c r="AG18" s="96"/>
      <c r="AH18" s="96"/>
      <c r="AI18" s="96"/>
    </row>
    <row r="19" spans="2:38" s="17" customFormat="1" ht="48.75" customHeight="1" x14ac:dyDescent="0.25">
      <c r="C19" s="31">
        <v>0</v>
      </c>
      <c r="D19" s="26" t="s">
        <v>24</v>
      </c>
      <c r="E19" s="56">
        <f t="shared" si="0"/>
        <v>0</v>
      </c>
      <c r="F19" s="176" t="str">
        <f>IF($B$7=$AD$17, "$2,000 deductible and 20% coinsurance", "$2,000 deductible per individual with a $4,000 family ded. max and 20% coinsurance")</f>
        <v>$2,000 deductible and 20% coinsurance</v>
      </c>
      <c r="G19" s="177"/>
      <c r="H19" s="176" t="str">
        <f>IF($B$7=$AD$17, "$2,500 deductible and 20% coinsurance", "$2,500 deductible per individual with a $5,000 family ded. max and 20% coinsurance")</f>
        <v>$2,500 deductible and 20% coinsurance</v>
      </c>
      <c r="I19" s="177"/>
      <c r="J19" s="176" t="str">
        <f t="shared" si="1"/>
        <v>$2,500 deductible and 0% coinsurance</v>
      </c>
      <c r="K19" s="177"/>
      <c r="L19" s="57"/>
      <c r="M19" s="20" t="s">
        <v>25</v>
      </c>
      <c r="N19" s="88">
        <v>0</v>
      </c>
      <c r="O19" s="90">
        <f>IF($B7=$AD17,2000,IF($C19+$C14&lt;2,2000,4000))</f>
        <v>2000</v>
      </c>
      <c r="P19" s="25">
        <f>P11</f>
        <v>0.2</v>
      </c>
      <c r="R19" s="25"/>
      <c r="S19" s="88">
        <v>0</v>
      </c>
      <c r="T19" s="90">
        <f>IF($B7=$AD17,2500,IF($C19+$C14&lt;2,2500,5000))</f>
        <v>2500</v>
      </c>
      <c r="U19" s="25">
        <f>U11</f>
        <v>0.2</v>
      </c>
      <c r="W19" s="88">
        <v>0</v>
      </c>
      <c r="X19" s="90">
        <f>IF($B7=$AD17,2500,5000)</f>
        <v>2500</v>
      </c>
      <c r="Y19" s="25">
        <f>Y11</f>
        <v>0</v>
      </c>
      <c r="AC19" s="95"/>
      <c r="AD19" s="95" t="s">
        <v>2</v>
      </c>
      <c r="AE19" s="96">
        <v>358.2</v>
      </c>
      <c r="AF19" s="96">
        <v>310.69</v>
      </c>
      <c r="AG19" s="96">
        <v>261.13</v>
      </c>
      <c r="AH19" s="96">
        <v>237.68</v>
      </c>
      <c r="AI19" s="96">
        <v>170.35</v>
      </c>
    </row>
    <row r="20" spans="2:38" s="17" customFormat="1" ht="15" customHeight="1" thickBot="1" x14ac:dyDescent="0.3">
      <c r="C20" s="32"/>
      <c r="D20" s="59" t="s">
        <v>26</v>
      </c>
      <c r="E20" s="60">
        <f>SUM(E11:E19)</f>
        <v>0</v>
      </c>
      <c r="F20" s="61" t="s">
        <v>27</v>
      </c>
      <c r="G20" s="62"/>
      <c r="H20" s="178"/>
      <c r="I20" s="179"/>
      <c r="J20" s="61" t="s">
        <v>27</v>
      </c>
      <c r="K20" s="62"/>
      <c r="L20" s="63"/>
      <c r="AC20" s="95"/>
      <c r="AD20" s="95" t="s">
        <v>28</v>
      </c>
      <c r="AE20" s="96">
        <v>307.67</v>
      </c>
      <c r="AF20" s="96">
        <v>263.87</v>
      </c>
      <c r="AG20" s="96">
        <v>218.06</v>
      </c>
      <c r="AH20" s="96">
        <v>196.74</v>
      </c>
      <c r="AI20" s="96">
        <v>134.44</v>
      </c>
    </row>
    <row r="21" spans="2:38" s="17" customFormat="1" ht="15" customHeight="1" x14ac:dyDescent="0.25">
      <c r="C21" s="33"/>
      <c r="D21" s="64"/>
      <c r="E21" s="65"/>
      <c r="F21" s="127"/>
      <c r="G21" s="146"/>
      <c r="H21" s="148"/>
      <c r="I21" s="149"/>
      <c r="J21" s="127"/>
      <c r="K21" s="128"/>
      <c r="L21" s="63"/>
      <c r="AC21" s="95"/>
      <c r="AD21" s="85" t="s">
        <v>29</v>
      </c>
      <c r="AE21" s="97">
        <v>668.92</v>
      </c>
      <c r="AF21" s="97">
        <v>601.66</v>
      </c>
      <c r="AG21" s="97">
        <v>527.39</v>
      </c>
      <c r="AH21" s="97">
        <v>492.43</v>
      </c>
      <c r="AI21" s="97">
        <v>391.49</v>
      </c>
    </row>
    <row r="22" spans="2:38" s="35" customFormat="1" ht="15" customHeight="1" x14ac:dyDescent="0.3">
      <c r="C22" s="125" t="s">
        <v>30</v>
      </c>
      <c r="D22" s="199" t="s">
        <v>31</v>
      </c>
      <c r="E22" s="199"/>
      <c r="F22" s="129"/>
      <c r="G22" s="124"/>
      <c r="H22" s="129"/>
      <c r="I22" s="130"/>
      <c r="J22" s="129"/>
      <c r="K22" s="130"/>
      <c r="L22" s="124"/>
      <c r="N22" s="98"/>
      <c r="O22" s="99"/>
      <c r="P22" s="36"/>
      <c r="R22" s="36"/>
      <c r="S22" s="36"/>
      <c r="T22" s="36"/>
      <c r="U22" s="36"/>
      <c r="W22" s="98"/>
      <c r="X22" s="99"/>
      <c r="Y22" s="36"/>
      <c r="AC22" s="100"/>
      <c r="AD22" s="100"/>
      <c r="AE22" s="101"/>
      <c r="AF22" s="101"/>
      <c r="AG22" s="102"/>
      <c r="AH22" s="102"/>
      <c r="AI22" s="102"/>
    </row>
    <row r="23" spans="2:38" x14ac:dyDescent="0.3">
      <c r="B23" s="106"/>
      <c r="C23" s="126"/>
      <c r="D23" s="200"/>
      <c r="E23" s="200"/>
      <c r="F23" s="131" t="s">
        <v>58</v>
      </c>
      <c r="G23" s="113" t="s">
        <v>59</v>
      </c>
      <c r="H23" s="131"/>
      <c r="I23" s="132" t="s">
        <v>60</v>
      </c>
      <c r="J23" s="131" t="s">
        <v>61</v>
      </c>
      <c r="K23" s="132" t="s">
        <v>62</v>
      </c>
      <c r="L23" s="37"/>
    </row>
    <row r="24" spans="2:38" ht="15" x14ac:dyDescent="0.25">
      <c r="B24" s="70" t="s">
        <v>32</v>
      </c>
      <c r="C24" s="106"/>
      <c r="D24" s="106"/>
      <c r="E24" s="37"/>
      <c r="F24" s="133">
        <f>+((($E$14+$E$19)-$Q$14)*0.2)+IF(($C$14+$C$19)=0, 0, $Q$14)</f>
        <v>0</v>
      </c>
      <c r="G24" s="114">
        <f>+((($E$14+$E$19)-$Q$14)*0.2)+IF(($C$14+$C$19)=0, 0, $Q$14)</f>
        <v>0</v>
      </c>
      <c r="H24" s="150"/>
      <c r="I24" s="143">
        <f>+((($E$14+$E$19)-$V$14)*0.2)+IF(($C$14+$C$19)=0, 0, $V$14)</f>
        <v>0</v>
      </c>
      <c r="J24" s="142">
        <f>E20-E13</f>
        <v>0</v>
      </c>
      <c r="K24" s="143">
        <f>E20-E13</f>
        <v>0</v>
      </c>
      <c r="L24" s="39"/>
      <c r="AC24" s="85"/>
      <c r="AD24" s="103"/>
    </row>
    <row r="25" spans="2:38" ht="15" x14ac:dyDescent="0.25">
      <c r="B25" s="115" t="s">
        <v>33</v>
      </c>
      <c r="C25" s="106"/>
      <c r="D25" s="106"/>
      <c r="E25" s="37"/>
      <c r="F25" s="134">
        <f>+($C$11*$N$11)+($C$12*$N$12)</f>
        <v>0</v>
      </c>
      <c r="G25" s="116">
        <f>+($C$11*$N$11)+($C$12*$N$12)</f>
        <v>0</v>
      </c>
      <c r="H25" s="150"/>
      <c r="I25" s="151">
        <f>+($C$11*$S$11)+($C$12*$S$12)</f>
        <v>0</v>
      </c>
      <c r="J25" s="156">
        <v>0</v>
      </c>
      <c r="K25" s="157">
        <v>0</v>
      </c>
      <c r="L25" s="34"/>
      <c r="P25" s="103">
        <f>IF($B7=$AD17,3500,7000)</f>
        <v>3500</v>
      </c>
      <c r="Q25" s="27">
        <f>IF($C$22=$B$63,3500,IF(($C14+$C19)&lt;2,3500,P25))</f>
        <v>3500</v>
      </c>
      <c r="R25" s="103"/>
      <c r="S25" s="103"/>
      <c r="T25" s="103"/>
      <c r="U25" s="103">
        <f>IF($B7=$AD17,4000,8000)</f>
        <v>4000</v>
      </c>
      <c r="V25" s="27">
        <f>IF($C$22=$B$63,4000,IF(($C14+$C19)&lt;2,4000,U25))</f>
        <v>4000</v>
      </c>
      <c r="Y25" s="103">
        <f>IF($B7=$AD17,2500,5000)</f>
        <v>2500</v>
      </c>
      <c r="Z25" s="27">
        <f>IF($C$22=$B$63,5000,IF(($C14+$C19)&lt;2,5000,Y25))</f>
        <v>5000</v>
      </c>
      <c r="AA25" s="27"/>
      <c r="AC25" s="85"/>
      <c r="AD25" s="104"/>
    </row>
    <row r="26" spans="2:38" ht="15" x14ac:dyDescent="0.25">
      <c r="B26" s="201" t="s">
        <v>91</v>
      </c>
      <c r="C26" s="201"/>
      <c r="D26" s="201"/>
      <c r="E26" s="37"/>
      <c r="F26" s="135">
        <f>IF(($C$16+$C$17+$C$18)=0,0,P26)</f>
        <v>0</v>
      </c>
      <c r="G26" s="117">
        <f>IF(($C$16+$C$17+$C$18)=0,0,P26)</f>
        <v>0</v>
      </c>
      <c r="H26" s="152"/>
      <c r="I26" s="136">
        <f>IF(($C$16+$C$17+$C$18)=0,0,P26)</f>
        <v>0</v>
      </c>
      <c r="J26" s="156">
        <v>0</v>
      </c>
      <c r="K26" s="157">
        <v>0</v>
      </c>
      <c r="L26" s="34"/>
      <c r="P26" s="103">
        <f>IF($B7=$AD17,50,100)</f>
        <v>50</v>
      </c>
      <c r="Q26" s="27">
        <f>IF($C$22=$B$63,50,IF(($C16+$C17+$C$18)&gt;0,100,P26))</f>
        <v>50</v>
      </c>
      <c r="R26" s="103"/>
      <c r="S26" s="103"/>
      <c r="T26" s="103"/>
      <c r="U26" s="103"/>
      <c r="V26" s="27"/>
      <c r="Y26" s="103"/>
      <c r="Z26" s="27"/>
      <c r="AA26" s="27"/>
      <c r="AC26" s="85"/>
      <c r="AD26" s="104"/>
    </row>
    <row r="27" spans="2:38" ht="15" x14ac:dyDescent="0.25">
      <c r="B27" s="115" t="s">
        <v>35</v>
      </c>
      <c r="C27" s="106"/>
      <c r="D27" s="106"/>
      <c r="E27" s="106"/>
      <c r="F27" s="137">
        <f>($C$15*$N$15)+($C$16*$N$16)+($C$17*$N$17)+($C$18*$N$18)</f>
        <v>0</v>
      </c>
      <c r="G27" s="118">
        <f>($C$15*$N$15)+($C$16*$N$16)+($C$17*$N$17)+($C$18*$N$18)</f>
        <v>0</v>
      </c>
      <c r="H27" s="107"/>
      <c r="I27" s="153">
        <f>($C$15*$S$15)+($C$16*$S$16)+($C$17*$S$17)+($C$18*$S$18)</f>
        <v>0</v>
      </c>
      <c r="J27" s="158" t="s">
        <v>36</v>
      </c>
      <c r="K27" s="159" t="s">
        <v>36</v>
      </c>
      <c r="L27" s="34"/>
      <c r="P27" s="103"/>
      <c r="Q27" s="27"/>
      <c r="R27" s="103"/>
      <c r="S27" s="103"/>
      <c r="T27" s="103"/>
      <c r="U27" s="103"/>
      <c r="V27" s="27"/>
      <c r="Y27" s="103"/>
      <c r="Z27" s="27"/>
      <c r="AA27" s="27"/>
      <c r="AC27" s="85"/>
      <c r="AD27" s="104"/>
      <c r="AE27" s="83"/>
      <c r="AF27" s="83"/>
      <c r="AG27" s="83"/>
      <c r="AH27" s="83"/>
      <c r="AI27" s="83"/>
    </row>
    <row r="28" spans="2:38" ht="15" x14ac:dyDescent="0.25">
      <c r="B28" s="115" t="s">
        <v>34</v>
      </c>
      <c r="C28" s="106"/>
      <c r="D28" s="106"/>
      <c r="E28" s="37"/>
      <c r="F28" s="138">
        <f>SUM(F24:F27)</f>
        <v>0</v>
      </c>
      <c r="G28" s="119">
        <f>SUM(G24:G27)</f>
        <v>0</v>
      </c>
      <c r="H28" s="150"/>
      <c r="I28" s="140">
        <f>SUM(I24:I27)</f>
        <v>0</v>
      </c>
      <c r="J28" s="160">
        <f>K24+K25</f>
        <v>0</v>
      </c>
      <c r="K28" s="140">
        <f>K24+K25</f>
        <v>0</v>
      </c>
      <c r="L28" s="34"/>
      <c r="P28" s="103"/>
      <c r="Q28" s="103"/>
      <c r="R28" s="103"/>
      <c r="S28" s="103"/>
      <c r="T28" s="103"/>
      <c r="U28" s="103"/>
      <c r="V28" s="27"/>
      <c r="Y28" s="103"/>
      <c r="Z28" s="27"/>
      <c r="AA28" s="27"/>
      <c r="AC28" s="85"/>
      <c r="AD28" s="104"/>
      <c r="AE28" s="83"/>
      <c r="AF28" s="83"/>
      <c r="AG28" s="83"/>
      <c r="AH28" s="83"/>
      <c r="AI28" s="83"/>
    </row>
    <row r="29" spans="2:38" ht="15" x14ac:dyDescent="0.25">
      <c r="B29" s="115" t="s">
        <v>87</v>
      </c>
      <c r="C29" s="106"/>
      <c r="D29" s="106"/>
      <c r="E29" s="37"/>
      <c r="F29" s="138">
        <f>+P25</f>
        <v>3500</v>
      </c>
      <c r="G29" s="119">
        <f>+Q25</f>
        <v>3500</v>
      </c>
      <c r="H29" s="150"/>
      <c r="I29" s="140">
        <f>+V25</f>
        <v>4000</v>
      </c>
      <c r="J29" s="160">
        <f>Y25</f>
        <v>2500</v>
      </c>
      <c r="K29" s="140">
        <f>Y25</f>
        <v>2500</v>
      </c>
      <c r="L29" s="34"/>
      <c r="P29" s="103"/>
      <c r="Q29" s="103"/>
      <c r="R29" s="103"/>
      <c r="S29" s="103"/>
      <c r="T29" s="103"/>
      <c r="U29" s="103"/>
      <c r="V29" s="27"/>
      <c r="W29" s="27"/>
      <c r="X29" s="27"/>
      <c r="Y29" s="27"/>
      <c r="Z29" s="27"/>
      <c r="AA29" s="27"/>
      <c r="AB29" s="41"/>
      <c r="AC29" s="41"/>
      <c r="AD29" s="41"/>
      <c r="AE29" s="84"/>
      <c r="AF29" s="84"/>
      <c r="AG29" s="84"/>
      <c r="AH29" s="84"/>
      <c r="AI29" s="84"/>
      <c r="AJ29" s="41"/>
      <c r="AK29" s="41"/>
      <c r="AL29" s="41"/>
    </row>
    <row r="30" spans="2:38" ht="15" x14ac:dyDescent="0.25">
      <c r="B30" s="115"/>
      <c r="C30" s="106"/>
      <c r="D30" s="106"/>
      <c r="E30" s="37"/>
      <c r="F30" s="139"/>
      <c r="G30" s="34"/>
      <c r="H30" s="150"/>
      <c r="I30" s="140"/>
      <c r="J30" s="139"/>
      <c r="K30" s="140"/>
      <c r="L30" s="34"/>
      <c r="P30" s="103"/>
      <c r="Q30" s="103"/>
      <c r="R30" s="103"/>
      <c r="S30" s="103"/>
      <c r="T30" s="103"/>
      <c r="U30" s="103"/>
      <c r="V30" s="27"/>
      <c r="W30" s="27"/>
      <c r="X30" s="27"/>
      <c r="Y30" s="27"/>
      <c r="Z30" s="27"/>
      <c r="AA30" s="27"/>
      <c r="AB30" s="41"/>
      <c r="AC30" s="41"/>
      <c r="AD30" s="41"/>
      <c r="AE30" s="84"/>
      <c r="AF30" s="84"/>
      <c r="AG30" s="84"/>
      <c r="AH30" s="84"/>
      <c r="AI30" s="84"/>
      <c r="AJ30" s="41"/>
      <c r="AK30" s="41"/>
      <c r="AL30" s="41"/>
    </row>
    <row r="31" spans="2:38" ht="15" x14ac:dyDescent="0.25">
      <c r="B31" s="106"/>
      <c r="C31" s="106"/>
      <c r="D31" s="106"/>
      <c r="E31" s="106"/>
      <c r="F31" s="107"/>
      <c r="G31" s="106"/>
      <c r="H31" s="107"/>
      <c r="I31" s="141"/>
      <c r="J31" s="107"/>
      <c r="K31" s="141"/>
      <c r="L31" s="42"/>
      <c r="P31" s="103"/>
      <c r="Q31" s="103"/>
      <c r="R31" s="103"/>
      <c r="S31" s="103"/>
      <c r="T31" s="103"/>
      <c r="U31" s="103"/>
      <c r="V31" s="27"/>
      <c r="W31" s="27"/>
      <c r="X31" s="27"/>
      <c r="Y31" s="27"/>
      <c r="Z31" s="27"/>
      <c r="AA31" s="27"/>
      <c r="AB31" s="41"/>
      <c r="AC31" s="41"/>
      <c r="AD31" s="41"/>
      <c r="AH31" s="41"/>
      <c r="AI31" s="41"/>
      <c r="AJ31" s="41"/>
      <c r="AK31" s="41"/>
      <c r="AL31" s="41"/>
    </row>
    <row r="32" spans="2:38" s="41" customFormat="1" ht="15" x14ac:dyDescent="0.25">
      <c r="B32" s="46" t="s">
        <v>88</v>
      </c>
      <c r="C32" s="47"/>
      <c r="D32" s="47"/>
      <c r="E32" s="47"/>
      <c r="F32" s="142">
        <f>IF(G28&lt;G29,G28,G29)</f>
        <v>0</v>
      </c>
      <c r="G32" s="39">
        <f>IF(G28&lt;G29,G28,G29)</f>
        <v>0</v>
      </c>
      <c r="H32" s="112"/>
      <c r="I32" s="143">
        <f>IF(I28&lt;I29,I28,I29)</f>
        <v>0</v>
      </c>
      <c r="J32" s="142">
        <f>IF(K24&lt;K29,K24,K29)</f>
        <v>0</v>
      </c>
      <c r="K32" s="143">
        <f>IF(K24&lt;K29,K24,K29)</f>
        <v>0</v>
      </c>
      <c r="L32" s="39"/>
    </row>
    <row r="33" spans="2:68" s="41" customFormat="1" ht="15" x14ac:dyDescent="0.25">
      <c r="B33" s="46" t="s">
        <v>50</v>
      </c>
      <c r="C33" s="47"/>
      <c r="D33" s="47"/>
      <c r="E33" s="106"/>
      <c r="F33" s="142">
        <f>VLOOKUP($B$7,$AD$15:$AI$22,2,FALSE)*12</f>
        <v>1230.48</v>
      </c>
      <c r="G33" s="39">
        <f>VLOOKUP($B$7,$AD$15:$AI$22,3,FALSE)*12</f>
        <v>952.44</v>
      </c>
      <c r="H33" s="154"/>
      <c r="I33" s="143">
        <f>VLOOKUP($B$7,$AD$15:$AI$22,4,FALSE)*12</f>
        <v>662.04</v>
      </c>
      <c r="J33" s="142">
        <f>VLOOKUP($B$7,$AD$15:$AI$22,5,FALSE)*12</f>
        <v>525.48</v>
      </c>
      <c r="K33" s="143">
        <f>VLOOKUP($B$7,$AD$15:$AI$22,6,FALSE)*12</f>
        <v>130.80000000000001</v>
      </c>
      <c r="L33" s="39"/>
      <c r="AD33" s="4"/>
      <c r="AE33" s="4"/>
      <c r="AI33" s="4"/>
    </row>
    <row r="34" spans="2:68" s="41" customFormat="1" ht="15.75" thickBot="1" x14ac:dyDescent="0.3">
      <c r="B34" s="120" t="s">
        <v>89</v>
      </c>
      <c r="C34" s="121"/>
      <c r="D34" s="121"/>
      <c r="E34" s="122"/>
      <c r="F34" s="144">
        <f>+F32+F33</f>
        <v>1230.48</v>
      </c>
      <c r="G34" s="147">
        <f>+G32+G33</f>
        <v>952.44</v>
      </c>
      <c r="H34" s="155"/>
      <c r="I34" s="145">
        <f>+I32+I33</f>
        <v>662.04</v>
      </c>
      <c r="J34" s="144">
        <f>+J32+J33</f>
        <v>525.48</v>
      </c>
      <c r="K34" s="161">
        <f>+K32+K33</f>
        <v>130.80000000000001</v>
      </c>
      <c r="AB34" s="4"/>
      <c r="AC34" s="4"/>
      <c r="AD34" s="85"/>
      <c r="AE34" s="85"/>
      <c r="AF34" s="85"/>
      <c r="AG34" s="85"/>
      <c r="AH34" s="85"/>
      <c r="AI34" s="85"/>
      <c r="AJ34" s="4"/>
      <c r="AK34" s="4"/>
      <c r="AL34" s="4"/>
      <c r="BP34" s="45"/>
    </row>
    <row r="35" spans="2:68" s="41" customFormat="1" ht="15" x14ac:dyDescent="0.25">
      <c r="B35" s="46"/>
      <c r="C35" s="47"/>
      <c r="D35" s="47"/>
      <c r="E35" s="48"/>
      <c r="F35" s="49"/>
      <c r="G35" s="42"/>
      <c r="H35" s="108"/>
      <c r="I35" s="162"/>
      <c r="J35" s="163"/>
      <c r="K35" s="109"/>
      <c r="AB35" s="4"/>
      <c r="AC35" s="4"/>
      <c r="AD35" s="85"/>
      <c r="AE35" s="85"/>
      <c r="AF35" s="85"/>
      <c r="AG35" s="85"/>
      <c r="AH35" s="85"/>
      <c r="AI35" s="85"/>
      <c r="AJ35" s="4"/>
      <c r="AK35" s="4"/>
      <c r="AL35" s="4"/>
      <c r="BP35" s="45"/>
    </row>
    <row r="36" spans="2:68" s="41" customFormat="1" ht="15" x14ac:dyDescent="0.25">
      <c r="B36" s="46"/>
      <c r="C36" s="47"/>
      <c r="D36" s="47"/>
      <c r="E36" s="48"/>
      <c r="F36" s="49"/>
      <c r="G36" s="42"/>
      <c r="H36" s="180" t="s">
        <v>77</v>
      </c>
      <c r="I36" s="181"/>
      <c r="J36" s="165">
        <v>0</v>
      </c>
      <c r="K36" s="110"/>
      <c r="AB36" s="4"/>
      <c r="AC36" s="4"/>
      <c r="AD36" s="85"/>
      <c r="AE36" s="85"/>
      <c r="AF36" s="85"/>
      <c r="AG36" s="85"/>
      <c r="AH36" s="85"/>
      <c r="AI36" s="85"/>
      <c r="AJ36" s="4"/>
      <c r="AK36" s="4"/>
      <c r="AL36" s="4"/>
      <c r="BP36" s="45"/>
    </row>
    <row r="37" spans="2:68" s="41" customFormat="1" ht="15" x14ac:dyDescent="0.25">
      <c r="B37" s="46"/>
      <c r="C37" s="47"/>
      <c r="D37" s="47"/>
      <c r="E37" s="48"/>
      <c r="F37" s="49"/>
      <c r="G37" s="42"/>
      <c r="H37" s="180" t="s">
        <v>67</v>
      </c>
      <c r="I37" s="181"/>
      <c r="J37" s="49">
        <f>J36*0.25</f>
        <v>0</v>
      </c>
      <c r="K37" s="110">
        <f>J37</f>
        <v>0</v>
      </c>
      <c r="AB37" s="4"/>
      <c r="AC37" s="4"/>
      <c r="AD37" s="85"/>
      <c r="AE37" s="85"/>
      <c r="AF37" s="85"/>
      <c r="AG37" s="85"/>
      <c r="AH37" s="85"/>
      <c r="AI37" s="85"/>
      <c r="AJ37" s="4"/>
      <c r="AK37" s="4"/>
      <c r="AL37" s="4"/>
      <c r="BP37" s="45"/>
    </row>
    <row r="38" spans="2:68" s="41" customFormat="1" ht="15" x14ac:dyDescent="0.25">
      <c r="B38" s="46"/>
      <c r="C38" s="47"/>
      <c r="D38" s="47"/>
      <c r="E38" s="48"/>
      <c r="F38" s="49"/>
      <c r="G38" s="42"/>
      <c r="H38" s="182" t="s">
        <v>68</v>
      </c>
      <c r="I38" s="183"/>
      <c r="J38" s="123">
        <f>J34-J37</f>
        <v>525.48</v>
      </c>
      <c r="K38" s="164">
        <f>K34-K37</f>
        <v>130.80000000000001</v>
      </c>
      <c r="AB38" s="4"/>
      <c r="AC38" s="4"/>
      <c r="AD38" s="85"/>
      <c r="AE38" s="85"/>
      <c r="AF38" s="85"/>
      <c r="AG38" s="85"/>
      <c r="AH38" s="85"/>
      <c r="AI38" s="85"/>
      <c r="AJ38" s="4"/>
      <c r="AK38" s="4"/>
      <c r="AL38" s="4"/>
      <c r="BP38" s="45"/>
    </row>
    <row r="39" spans="2:68" s="41" customFormat="1" ht="15.75" thickBot="1" x14ac:dyDescent="0.3">
      <c r="B39" s="46"/>
      <c r="C39" s="47"/>
      <c r="D39" s="47"/>
      <c r="E39" s="48"/>
      <c r="F39" s="49"/>
      <c r="G39" s="42"/>
      <c r="H39" s="184" t="s">
        <v>78</v>
      </c>
      <c r="I39" s="185"/>
      <c r="J39" s="185"/>
      <c r="K39" s="186"/>
      <c r="AB39" s="4"/>
      <c r="AC39" s="4"/>
      <c r="AD39" s="85"/>
      <c r="AE39" s="85"/>
      <c r="AF39" s="85"/>
      <c r="AG39" s="85"/>
      <c r="AH39" s="85"/>
      <c r="AI39" s="85"/>
      <c r="AJ39" s="4"/>
      <c r="AK39" s="4"/>
      <c r="AL39" s="4"/>
      <c r="BP39" s="45"/>
    </row>
    <row r="40" spans="2:68" s="41" customFormat="1" x14ac:dyDescent="0.3">
      <c r="B40" s="43"/>
      <c r="E40" s="50"/>
      <c r="G40" s="40"/>
      <c r="H40" s="11"/>
      <c r="I40" s="42"/>
      <c r="J40" s="47"/>
      <c r="K40" s="51"/>
      <c r="L40" s="47"/>
      <c r="AB40" s="85"/>
      <c r="AC40" s="85"/>
      <c r="AD40" s="85"/>
      <c r="AE40" s="85"/>
      <c r="AF40" s="85"/>
      <c r="AG40" s="85"/>
      <c r="AH40" s="85"/>
      <c r="AI40" s="85"/>
      <c r="AJ40" s="85"/>
      <c r="AK40" s="85"/>
      <c r="AL40" s="85"/>
    </row>
    <row r="41" spans="2:68" s="41" customFormat="1" x14ac:dyDescent="0.3">
      <c r="E41" s="44"/>
      <c r="F41" s="44"/>
      <c r="G41" s="44"/>
      <c r="H41" s="44"/>
      <c r="I41" s="44"/>
      <c r="J41" s="44"/>
      <c r="K41" s="44"/>
      <c r="L41" s="47"/>
      <c r="AB41" s="85"/>
      <c r="AC41" s="85"/>
      <c r="AD41" s="85"/>
      <c r="AE41" s="85"/>
      <c r="AF41" s="85"/>
      <c r="AG41" s="85"/>
      <c r="AH41" s="85"/>
      <c r="AI41" s="85"/>
      <c r="AJ41" s="85"/>
      <c r="AK41" s="85"/>
      <c r="AL41" s="85"/>
    </row>
    <row r="42" spans="2:68" s="41" customFormat="1" x14ac:dyDescent="0.3">
      <c r="E42" s="44"/>
      <c r="F42" s="44"/>
      <c r="G42" s="44"/>
      <c r="H42" s="44"/>
      <c r="I42" s="44"/>
      <c r="J42" s="44"/>
      <c r="K42" s="44"/>
      <c r="L42" s="47"/>
      <c r="AB42" s="85"/>
      <c r="AC42" s="85"/>
      <c r="AD42" s="85"/>
      <c r="AE42" s="85"/>
      <c r="AF42" s="85"/>
      <c r="AG42" s="85"/>
      <c r="AH42" s="85"/>
      <c r="AI42" s="85"/>
      <c r="AJ42" s="85"/>
      <c r="AK42" s="85"/>
      <c r="AL42" s="85"/>
    </row>
    <row r="43" spans="2:68" s="41" customFormat="1" x14ac:dyDescent="0.3">
      <c r="E43" s="44"/>
      <c r="F43" s="44"/>
      <c r="G43" s="44"/>
      <c r="H43" s="44"/>
      <c r="I43" s="44"/>
      <c r="J43" s="44"/>
      <c r="K43" s="44"/>
      <c r="L43" s="47"/>
      <c r="AB43" s="85"/>
      <c r="AC43" s="85"/>
      <c r="AD43" s="85"/>
      <c r="AE43" s="85"/>
      <c r="AF43" s="85"/>
      <c r="AG43" s="85"/>
      <c r="AH43" s="85"/>
      <c r="AI43" s="85"/>
      <c r="AJ43" s="85"/>
      <c r="AK43" s="85"/>
      <c r="AL43" s="85"/>
    </row>
    <row r="44" spans="2:68" x14ac:dyDescent="0.3">
      <c r="D44" s="52"/>
      <c r="F44" s="53"/>
      <c r="G44" s="44"/>
      <c r="H44" s="44"/>
      <c r="I44" s="44"/>
      <c r="J44" s="44"/>
      <c r="K44" s="44"/>
      <c r="AB44" s="85"/>
      <c r="AC44" s="85"/>
      <c r="AD44" s="85"/>
      <c r="AE44" s="85"/>
      <c r="AF44" s="85"/>
      <c r="AG44" s="85"/>
      <c r="AH44" s="85"/>
      <c r="AI44" s="85"/>
      <c r="AJ44" s="85"/>
      <c r="AK44" s="85"/>
      <c r="AL44" s="85"/>
    </row>
    <row r="45" spans="2:68" s="38" customFormat="1" x14ac:dyDescent="0.3">
      <c r="B45" s="80" t="s">
        <v>37</v>
      </c>
      <c r="C45" s="70"/>
      <c r="D45" s="70"/>
      <c r="E45" s="71"/>
      <c r="F45" s="72"/>
      <c r="G45" s="72"/>
      <c r="H45" s="72"/>
      <c r="I45" s="72"/>
      <c r="J45" s="72"/>
      <c r="K45" s="72"/>
      <c r="L45" s="73"/>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row>
    <row r="46" spans="2:68" s="38" customFormat="1" x14ac:dyDescent="0.3">
      <c r="B46" s="81" t="s">
        <v>38</v>
      </c>
      <c r="C46" s="46"/>
      <c r="D46" s="70"/>
      <c r="E46" s="71"/>
      <c r="F46" s="72"/>
      <c r="G46" s="72"/>
      <c r="H46" s="72"/>
      <c r="I46" s="72"/>
      <c r="J46" s="72"/>
      <c r="K46" s="72"/>
      <c r="L46" s="73"/>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2:68" s="38" customFormat="1" x14ac:dyDescent="0.3">
      <c r="B47" s="170">
        <v>115</v>
      </c>
      <c r="C47" s="170"/>
      <c r="D47" s="38" t="s">
        <v>39</v>
      </c>
      <c r="E47" s="71"/>
      <c r="F47" s="71"/>
      <c r="G47" s="71"/>
      <c r="H47" s="71"/>
      <c r="I47" s="71"/>
      <c r="J47" s="71"/>
      <c r="K47" s="71"/>
      <c r="L47" s="73"/>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8" spans="2:68" s="38" customFormat="1" x14ac:dyDescent="0.3">
      <c r="B48" s="170">
        <v>230</v>
      </c>
      <c r="C48" s="170"/>
      <c r="D48" s="38" t="s">
        <v>40</v>
      </c>
      <c r="E48" s="71"/>
      <c r="F48" s="71"/>
      <c r="G48" s="71"/>
      <c r="H48" s="71"/>
      <c r="I48" s="71"/>
      <c r="J48" s="71"/>
      <c r="K48" s="71"/>
      <c r="L48" s="73"/>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row>
    <row r="49" spans="2:48" s="38" customFormat="1" x14ac:dyDescent="0.3">
      <c r="B49" s="170">
        <v>350</v>
      </c>
      <c r="C49" s="170"/>
      <c r="D49" s="43" t="s">
        <v>41</v>
      </c>
      <c r="E49" s="71"/>
      <c r="F49" s="71"/>
      <c r="G49" s="71"/>
      <c r="H49" s="71"/>
      <c r="I49" s="71"/>
      <c r="J49" s="71"/>
      <c r="K49" s="71"/>
      <c r="L49" s="73"/>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row>
    <row r="50" spans="2:48" s="38" customFormat="1" x14ac:dyDescent="0.3">
      <c r="B50" s="173">
        <v>15197</v>
      </c>
      <c r="C50" s="173"/>
      <c r="D50" s="43" t="s">
        <v>42</v>
      </c>
      <c r="E50" s="71"/>
      <c r="F50" s="71"/>
      <c r="G50" s="71"/>
      <c r="H50" s="71"/>
      <c r="I50" s="71"/>
      <c r="J50" s="71"/>
      <c r="K50" s="71"/>
      <c r="L50" s="73"/>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row>
    <row r="51" spans="2:48" s="38" customFormat="1" x14ac:dyDescent="0.3">
      <c r="B51" s="170">
        <v>35</v>
      </c>
      <c r="C51" s="170"/>
      <c r="D51" s="43" t="s">
        <v>86</v>
      </c>
      <c r="E51" s="71"/>
      <c r="F51" s="71"/>
      <c r="G51" s="71"/>
      <c r="H51" s="71"/>
      <c r="I51" s="71"/>
      <c r="J51" s="71"/>
      <c r="K51" s="71"/>
      <c r="L51" s="73"/>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row>
    <row r="52" spans="2:48" s="38" customFormat="1" x14ac:dyDescent="0.3">
      <c r="B52" s="170">
        <v>150</v>
      </c>
      <c r="C52" s="170"/>
      <c r="D52" s="43" t="s">
        <v>43</v>
      </c>
      <c r="E52" s="71"/>
      <c r="F52" s="71"/>
      <c r="G52" s="71"/>
      <c r="H52" s="71"/>
      <c r="I52" s="71"/>
      <c r="J52" s="71"/>
      <c r="K52" s="71"/>
      <c r="L52" s="73"/>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row>
    <row r="53" spans="2:48" s="38" customFormat="1" x14ac:dyDescent="0.3">
      <c r="B53" s="170">
        <v>300</v>
      </c>
      <c r="C53" s="170"/>
      <c r="D53" s="43" t="s">
        <v>44</v>
      </c>
      <c r="E53" s="71"/>
      <c r="F53" s="71"/>
      <c r="G53" s="71"/>
      <c r="H53" s="71"/>
      <c r="I53" s="71"/>
      <c r="J53" s="71"/>
      <c r="K53" s="71"/>
      <c r="L53" s="73"/>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row>
    <row r="54" spans="2:48" s="38" customFormat="1" x14ac:dyDescent="0.3">
      <c r="B54" s="170">
        <v>3500</v>
      </c>
      <c r="C54" s="170"/>
      <c r="D54" s="43" t="s">
        <v>45</v>
      </c>
      <c r="E54" s="71"/>
      <c r="F54" s="71"/>
      <c r="G54" s="71"/>
      <c r="H54" s="71"/>
      <c r="I54" s="71"/>
      <c r="J54" s="71"/>
      <c r="K54" s="71"/>
      <c r="L54" s="73"/>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row>
    <row r="55" spans="2:48" s="38" customFormat="1" x14ac:dyDescent="0.3">
      <c r="B55" s="170">
        <v>1373</v>
      </c>
      <c r="C55" s="170"/>
      <c r="D55" s="43" t="s">
        <v>46</v>
      </c>
      <c r="E55" s="71"/>
      <c r="F55" s="71"/>
      <c r="G55" s="71"/>
      <c r="H55" s="71"/>
      <c r="I55" s="71"/>
      <c r="J55" s="71"/>
      <c r="K55" s="71"/>
      <c r="L55" s="73"/>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row>
    <row r="56" spans="2:48" s="38" customFormat="1" x14ac:dyDescent="0.3">
      <c r="B56" s="82"/>
      <c r="E56" s="71"/>
      <c r="F56" s="71"/>
      <c r="G56" s="71"/>
      <c r="H56" s="71"/>
      <c r="I56" s="71"/>
      <c r="J56" s="71"/>
      <c r="K56" s="71"/>
      <c r="L56" s="73"/>
      <c r="M56" s="67"/>
      <c r="N56" s="67"/>
      <c r="O56" s="67"/>
      <c r="P56" s="67"/>
      <c r="Q56" s="67"/>
      <c r="R56" s="67"/>
      <c r="S56" s="67"/>
      <c r="T56" s="67"/>
      <c r="U56" s="67"/>
      <c r="V56" s="67"/>
      <c r="W56" s="67"/>
      <c r="X56" s="67"/>
      <c r="Y56" s="67"/>
      <c r="Z56" s="67"/>
      <c r="AA56" s="67"/>
      <c r="AB56" s="105"/>
      <c r="AC56" s="105"/>
      <c r="AD56" s="105"/>
      <c r="AE56" s="105"/>
      <c r="AF56" s="105"/>
      <c r="AG56" s="105"/>
      <c r="AH56" s="105"/>
      <c r="AI56" s="105"/>
      <c r="AJ56" s="105"/>
      <c r="AK56" s="105"/>
      <c r="AL56" s="105"/>
      <c r="AM56" s="67"/>
      <c r="AN56" s="67"/>
      <c r="AO56" s="67"/>
      <c r="AP56" s="67"/>
      <c r="AQ56" s="67"/>
      <c r="AR56" s="67"/>
      <c r="AS56" s="67"/>
      <c r="AT56" s="67"/>
      <c r="AU56" s="67"/>
      <c r="AV56" s="67"/>
    </row>
    <row r="57" spans="2:48" s="38" customFormat="1" ht="24.75" customHeight="1" x14ac:dyDescent="0.3">
      <c r="B57" s="171" t="s">
        <v>90</v>
      </c>
      <c r="C57" s="172"/>
      <c r="D57" s="172"/>
      <c r="E57" s="172"/>
      <c r="F57" s="172"/>
      <c r="G57" s="172"/>
      <c r="H57" s="172"/>
      <c r="I57" s="172"/>
      <c r="J57" s="172"/>
      <c r="K57" s="172"/>
      <c r="L57" s="75"/>
      <c r="M57" s="67"/>
      <c r="N57" s="67"/>
      <c r="O57" s="67"/>
      <c r="P57" s="67"/>
      <c r="Q57" s="67"/>
      <c r="R57" s="67"/>
      <c r="S57" s="67"/>
      <c r="T57" s="67"/>
      <c r="U57" s="67"/>
      <c r="V57" s="67"/>
      <c r="W57" s="67"/>
      <c r="X57" s="67"/>
      <c r="Y57" s="67"/>
      <c r="Z57" s="67"/>
      <c r="AA57" s="67"/>
      <c r="AB57" s="105"/>
      <c r="AC57" s="105"/>
      <c r="AD57" s="105"/>
      <c r="AE57" s="105"/>
      <c r="AF57" s="105"/>
      <c r="AG57" s="105"/>
      <c r="AH57" s="105"/>
      <c r="AI57" s="105"/>
      <c r="AJ57" s="105"/>
      <c r="AK57" s="105"/>
      <c r="AL57" s="105"/>
      <c r="AM57" s="67"/>
      <c r="AN57" s="67"/>
      <c r="AO57" s="67"/>
      <c r="AP57" s="67"/>
      <c r="AQ57" s="67"/>
      <c r="AR57" s="67"/>
      <c r="AS57" s="67"/>
      <c r="AT57" s="67"/>
      <c r="AU57" s="67"/>
      <c r="AV57" s="67"/>
    </row>
    <row r="58" spans="2:48" s="38" customFormat="1" x14ac:dyDescent="0.3">
      <c r="E58" s="71"/>
      <c r="F58" s="71"/>
      <c r="G58" s="71"/>
      <c r="H58" s="71"/>
      <c r="I58" s="71"/>
      <c r="J58" s="71"/>
      <c r="K58" s="71"/>
      <c r="L58" s="73"/>
      <c r="M58" s="67"/>
      <c r="N58" s="67"/>
      <c r="O58" s="67"/>
      <c r="P58" s="67"/>
      <c r="Q58" s="67"/>
      <c r="R58" s="67"/>
      <c r="S58" s="67"/>
      <c r="T58" s="67"/>
      <c r="U58" s="67"/>
      <c r="V58" s="67"/>
      <c r="W58" s="67"/>
      <c r="X58" s="67"/>
      <c r="Y58" s="67"/>
      <c r="Z58" s="67"/>
      <c r="AA58" s="67"/>
      <c r="AB58" s="105"/>
      <c r="AC58" s="105"/>
      <c r="AD58" s="105"/>
      <c r="AE58" s="105"/>
      <c r="AF58" s="105"/>
      <c r="AG58" s="105"/>
      <c r="AH58" s="105"/>
      <c r="AI58" s="105"/>
      <c r="AJ58" s="105"/>
      <c r="AK58" s="105"/>
      <c r="AL58" s="105"/>
      <c r="AM58" s="67"/>
      <c r="AN58" s="67"/>
      <c r="AO58" s="67"/>
      <c r="AP58" s="67"/>
      <c r="AQ58" s="67"/>
      <c r="AR58" s="67"/>
      <c r="AS58" s="67"/>
      <c r="AT58" s="67"/>
      <c r="AU58" s="67"/>
      <c r="AV58" s="67"/>
    </row>
    <row r="59" spans="2:48" s="38" customFormat="1" ht="13.8" x14ac:dyDescent="0.3">
      <c r="B59" s="38" t="s">
        <v>66</v>
      </c>
      <c r="E59" s="71"/>
      <c r="F59" s="71"/>
      <c r="G59" s="71"/>
      <c r="H59" s="71"/>
      <c r="I59" s="71"/>
      <c r="J59" s="71"/>
      <c r="K59" s="71"/>
      <c r="L59" s="73"/>
      <c r="AB59" s="74"/>
      <c r="AC59" s="74"/>
      <c r="AD59" s="74"/>
      <c r="AE59" s="74"/>
      <c r="AF59" s="74"/>
      <c r="AG59" s="74"/>
      <c r="AH59" s="74"/>
      <c r="AI59" s="74"/>
      <c r="AJ59" s="74"/>
      <c r="AK59" s="74"/>
      <c r="AL59" s="74"/>
    </row>
    <row r="60" spans="2:48" s="38" customFormat="1" ht="13.8" x14ac:dyDescent="0.3">
      <c r="E60" s="71"/>
      <c r="F60" s="71"/>
      <c r="G60" s="71"/>
      <c r="H60" s="71"/>
      <c r="I60" s="71"/>
      <c r="J60" s="71"/>
      <c r="K60" s="71"/>
      <c r="L60" s="73"/>
      <c r="AB60" s="74"/>
      <c r="AC60" s="74"/>
      <c r="AD60" s="74"/>
      <c r="AE60" s="74"/>
      <c r="AF60" s="74"/>
      <c r="AG60" s="74"/>
      <c r="AH60" s="74"/>
      <c r="AI60" s="74"/>
      <c r="AJ60" s="74"/>
      <c r="AK60" s="74"/>
      <c r="AL60" s="74"/>
    </row>
    <row r="61" spans="2:48" s="74" customFormat="1" ht="25.5" customHeight="1" x14ac:dyDescent="0.3">
      <c r="B61" s="166" t="s">
        <v>47</v>
      </c>
      <c r="C61" s="167"/>
      <c r="D61" s="167"/>
      <c r="E61" s="168"/>
      <c r="F61" s="168"/>
      <c r="G61" s="168"/>
      <c r="H61" s="168"/>
      <c r="I61" s="168"/>
      <c r="J61" s="168"/>
      <c r="K61" s="169"/>
      <c r="L61" s="54"/>
    </row>
    <row r="62" spans="2:48" s="74" customFormat="1" ht="12.75" hidden="1" x14ac:dyDescent="0.2">
      <c r="B62" s="76" t="s">
        <v>48</v>
      </c>
      <c r="E62" s="77"/>
      <c r="F62" s="77"/>
      <c r="G62" s="77"/>
      <c r="H62" s="77"/>
      <c r="I62" s="77"/>
      <c r="J62" s="77"/>
      <c r="K62" s="77"/>
      <c r="L62" s="78"/>
    </row>
    <row r="63" spans="2:48" s="74" customFormat="1" ht="12.75" hidden="1" x14ac:dyDescent="0.2">
      <c r="B63" s="79" t="s">
        <v>30</v>
      </c>
      <c r="E63" s="77"/>
      <c r="F63" s="77"/>
      <c r="G63" s="77"/>
      <c r="H63" s="77"/>
      <c r="I63" s="77"/>
      <c r="J63" s="77"/>
      <c r="K63" s="77"/>
      <c r="L63" s="78"/>
    </row>
    <row r="64" spans="2:48" s="74" customFormat="1" ht="12.75" hidden="1" x14ac:dyDescent="0.2">
      <c r="B64" s="79" t="s">
        <v>49</v>
      </c>
      <c r="E64" s="77"/>
      <c r="F64" s="77"/>
      <c r="G64" s="77"/>
      <c r="H64" s="77"/>
      <c r="I64" s="77"/>
      <c r="J64" s="77"/>
      <c r="K64" s="77"/>
      <c r="L64" s="78"/>
    </row>
    <row r="65" spans="5:12" s="74" customFormat="1" ht="12.75" hidden="1" x14ac:dyDescent="0.2">
      <c r="E65" s="77"/>
      <c r="F65" s="77"/>
      <c r="G65" s="77"/>
      <c r="H65" s="77"/>
      <c r="I65" s="77"/>
      <c r="J65" s="77"/>
      <c r="K65" s="77"/>
      <c r="L65" s="78"/>
    </row>
    <row r="66" spans="5:12" s="74" customFormat="1" ht="13.8" x14ac:dyDescent="0.3">
      <c r="E66" s="77"/>
      <c r="F66" s="77"/>
      <c r="G66" s="77"/>
      <c r="H66" s="77"/>
      <c r="I66" s="77"/>
      <c r="J66" s="77"/>
      <c r="K66" s="77"/>
      <c r="L66" s="78"/>
    </row>
  </sheetData>
  <sheetProtection password="CDC4" sheet="1" objects="1" scenarios="1"/>
  <protectedRanges>
    <protectedRange sqref="C22 C11:C19" name="Use of Services_1"/>
    <protectedRange sqref="B7" name="Coverage Level_1"/>
  </protectedRanges>
  <mergeCells count="62">
    <mergeCell ref="B26:D26"/>
    <mergeCell ref="W9:Y9"/>
    <mergeCell ref="B1:K1"/>
    <mergeCell ref="B2:K2"/>
    <mergeCell ref="B4:K4"/>
    <mergeCell ref="B6:D6"/>
    <mergeCell ref="B7:D7"/>
    <mergeCell ref="B8:D8"/>
    <mergeCell ref="F9:G9"/>
    <mergeCell ref="H9:I9"/>
    <mergeCell ref="J9:K9"/>
    <mergeCell ref="N9:P9"/>
    <mergeCell ref="S9:U9"/>
    <mergeCell ref="B10:D10"/>
    <mergeCell ref="F10:G10"/>
    <mergeCell ref="H10:I10"/>
    <mergeCell ref="J10:K10"/>
    <mergeCell ref="F11:G11"/>
    <mergeCell ref="H11:I11"/>
    <mergeCell ref="J11:K11"/>
    <mergeCell ref="F12:G12"/>
    <mergeCell ref="H12:I12"/>
    <mergeCell ref="J12:K12"/>
    <mergeCell ref="F13:G13"/>
    <mergeCell ref="H13:I13"/>
    <mergeCell ref="J13:K13"/>
    <mergeCell ref="AD13:AI13"/>
    <mergeCell ref="F14:G14"/>
    <mergeCell ref="H14:I14"/>
    <mergeCell ref="J14:K14"/>
    <mergeCell ref="F15:G15"/>
    <mergeCell ref="H15:I15"/>
    <mergeCell ref="J15:K15"/>
    <mergeCell ref="F16:G16"/>
    <mergeCell ref="H16:I16"/>
    <mergeCell ref="J16:K16"/>
    <mergeCell ref="F17:G17"/>
    <mergeCell ref="H17:I17"/>
    <mergeCell ref="J17:K17"/>
    <mergeCell ref="B50:C50"/>
    <mergeCell ref="F18:G18"/>
    <mergeCell ref="H18:I18"/>
    <mergeCell ref="J18:K18"/>
    <mergeCell ref="F19:G19"/>
    <mergeCell ref="H19:I19"/>
    <mergeCell ref="J19:K19"/>
    <mergeCell ref="H20:I20"/>
    <mergeCell ref="B47:C47"/>
    <mergeCell ref="B48:C48"/>
    <mergeCell ref="B49:C49"/>
    <mergeCell ref="H36:I36"/>
    <mergeCell ref="H37:I37"/>
    <mergeCell ref="H38:I38"/>
    <mergeCell ref="H39:K39"/>
    <mergeCell ref="D22:E23"/>
    <mergeCell ref="B61:K61"/>
    <mergeCell ref="B51:C51"/>
    <mergeCell ref="B52:C52"/>
    <mergeCell ref="B53:C53"/>
    <mergeCell ref="B54:C54"/>
    <mergeCell ref="B55:C55"/>
    <mergeCell ref="B57:K57"/>
  </mergeCells>
  <conditionalFormatting sqref="BP34:BP39">
    <cfRule type="cellIs" dxfId="1" priority="2" stopIfTrue="1" operator="lessThan">
      <formula>#REF!</formula>
    </cfRule>
  </conditionalFormatting>
  <conditionalFormatting sqref="AZ7:AZ8 J9">
    <cfRule type="cellIs" dxfId="0" priority="1" stopIfTrue="1" operator="equal">
      <formula>#REF!</formula>
    </cfRule>
  </conditionalFormatting>
  <dataValidations count="2">
    <dataValidation type="list" allowBlank="1" showInputMessage="1" showErrorMessage="1" sqref="C22 WVM983067 WLQ983067 WBU983067 VRY983067 VIC983067 UYG983067 UOK983067 UEO983067 TUS983067 TKW983067 TBA983067 SRE983067 SHI983067 RXM983067 RNQ983067 RDU983067 QTY983067 QKC983067 QAG983067 PQK983067 PGO983067 OWS983067 OMW983067 ODA983067 NTE983067 NJI983067 MZM983067 MPQ983067 MFU983067 LVY983067 LMC983067 LCG983067 KSK983067 KIO983067 JYS983067 JOW983067 JFA983067 IVE983067 ILI983067 IBM983067 HRQ983067 HHU983067 GXY983067 GOC983067 GEG983067 FUK983067 FKO983067 FAS983067 EQW983067 EHA983067 DXE983067 DNI983067 DDM983067 CTQ983067 CJU983067 BZY983067 BQC983067 BGG983067 AWK983067 AMO983067 ACS983067 SW983067 JA983067 C983067 WVM917531 WLQ917531 WBU917531 VRY917531 VIC917531 UYG917531 UOK917531 UEO917531 TUS917531 TKW917531 TBA917531 SRE917531 SHI917531 RXM917531 RNQ917531 RDU917531 QTY917531 QKC917531 QAG917531 PQK917531 PGO917531 OWS917531 OMW917531 ODA917531 NTE917531 NJI917531 MZM917531 MPQ917531 MFU917531 LVY917531 LMC917531 LCG917531 KSK917531 KIO917531 JYS917531 JOW917531 JFA917531 IVE917531 ILI917531 IBM917531 HRQ917531 HHU917531 GXY917531 GOC917531 GEG917531 FUK917531 FKO917531 FAS917531 EQW917531 EHA917531 DXE917531 DNI917531 DDM917531 CTQ917531 CJU917531 BZY917531 BQC917531 BGG917531 AWK917531 AMO917531 ACS917531 SW917531 JA917531 C917531 WVM851995 WLQ851995 WBU851995 VRY851995 VIC851995 UYG851995 UOK851995 UEO851995 TUS851995 TKW851995 TBA851995 SRE851995 SHI851995 RXM851995 RNQ851995 RDU851995 QTY851995 QKC851995 QAG851995 PQK851995 PGO851995 OWS851995 OMW851995 ODA851995 NTE851995 NJI851995 MZM851995 MPQ851995 MFU851995 LVY851995 LMC851995 LCG851995 KSK851995 KIO851995 JYS851995 JOW851995 JFA851995 IVE851995 ILI851995 IBM851995 HRQ851995 HHU851995 GXY851995 GOC851995 GEG851995 FUK851995 FKO851995 FAS851995 EQW851995 EHA851995 DXE851995 DNI851995 DDM851995 CTQ851995 CJU851995 BZY851995 BQC851995 BGG851995 AWK851995 AMO851995 ACS851995 SW851995 JA851995 C851995 WVM786459 WLQ786459 WBU786459 VRY786459 VIC786459 UYG786459 UOK786459 UEO786459 TUS786459 TKW786459 TBA786459 SRE786459 SHI786459 RXM786459 RNQ786459 RDU786459 QTY786459 QKC786459 QAG786459 PQK786459 PGO786459 OWS786459 OMW786459 ODA786459 NTE786459 NJI786459 MZM786459 MPQ786459 MFU786459 LVY786459 LMC786459 LCG786459 KSK786459 KIO786459 JYS786459 JOW786459 JFA786459 IVE786459 ILI786459 IBM786459 HRQ786459 HHU786459 GXY786459 GOC786459 GEG786459 FUK786459 FKO786459 FAS786459 EQW786459 EHA786459 DXE786459 DNI786459 DDM786459 CTQ786459 CJU786459 BZY786459 BQC786459 BGG786459 AWK786459 AMO786459 ACS786459 SW786459 JA786459 C786459 WVM720923 WLQ720923 WBU720923 VRY720923 VIC720923 UYG720923 UOK720923 UEO720923 TUS720923 TKW720923 TBA720923 SRE720923 SHI720923 RXM720923 RNQ720923 RDU720923 QTY720923 QKC720923 QAG720923 PQK720923 PGO720923 OWS720923 OMW720923 ODA720923 NTE720923 NJI720923 MZM720923 MPQ720923 MFU720923 LVY720923 LMC720923 LCG720923 KSK720923 KIO720923 JYS720923 JOW720923 JFA720923 IVE720923 ILI720923 IBM720923 HRQ720923 HHU720923 GXY720923 GOC720923 GEG720923 FUK720923 FKO720923 FAS720923 EQW720923 EHA720923 DXE720923 DNI720923 DDM720923 CTQ720923 CJU720923 BZY720923 BQC720923 BGG720923 AWK720923 AMO720923 ACS720923 SW720923 JA720923 C720923 WVM655387 WLQ655387 WBU655387 VRY655387 VIC655387 UYG655387 UOK655387 UEO655387 TUS655387 TKW655387 TBA655387 SRE655387 SHI655387 RXM655387 RNQ655387 RDU655387 QTY655387 QKC655387 QAG655387 PQK655387 PGO655387 OWS655387 OMW655387 ODA655387 NTE655387 NJI655387 MZM655387 MPQ655387 MFU655387 LVY655387 LMC655387 LCG655387 KSK655387 KIO655387 JYS655387 JOW655387 JFA655387 IVE655387 ILI655387 IBM655387 HRQ655387 HHU655387 GXY655387 GOC655387 GEG655387 FUK655387 FKO655387 FAS655387 EQW655387 EHA655387 DXE655387 DNI655387 DDM655387 CTQ655387 CJU655387 BZY655387 BQC655387 BGG655387 AWK655387 AMO655387 ACS655387 SW655387 JA655387 C655387 WVM589851 WLQ589851 WBU589851 VRY589851 VIC589851 UYG589851 UOK589851 UEO589851 TUS589851 TKW589851 TBA589851 SRE589851 SHI589851 RXM589851 RNQ589851 RDU589851 QTY589851 QKC589851 QAG589851 PQK589851 PGO589851 OWS589851 OMW589851 ODA589851 NTE589851 NJI589851 MZM589851 MPQ589851 MFU589851 LVY589851 LMC589851 LCG589851 KSK589851 KIO589851 JYS589851 JOW589851 JFA589851 IVE589851 ILI589851 IBM589851 HRQ589851 HHU589851 GXY589851 GOC589851 GEG589851 FUK589851 FKO589851 FAS589851 EQW589851 EHA589851 DXE589851 DNI589851 DDM589851 CTQ589851 CJU589851 BZY589851 BQC589851 BGG589851 AWK589851 AMO589851 ACS589851 SW589851 JA589851 C589851 WVM524315 WLQ524315 WBU524315 VRY524315 VIC524315 UYG524315 UOK524315 UEO524315 TUS524315 TKW524315 TBA524315 SRE524315 SHI524315 RXM524315 RNQ524315 RDU524315 QTY524315 QKC524315 QAG524315 PQK524315 PGO524315 OWS524315 OMW524315 ODA524315 NTE524315 NJI524315 MZM524315 MPQ524315 MFU524315 LVY524315 LMC524315 LCG524315 KSK524315 KIO524315 JYS524315 JOW524315 JFA524315 IVE524315 ILI524315 IBM524315 HRQ524315 HHU524315 GXY524315 GOC524315 GEG524315 FUK524315 FKO524315 FAS524315 EQW524315 EHA524315 DXE524315 DNI524315 DDM524315 CTQ524315 CJU524315 BZY524315 BQC524315 BGG524315 AWK524315 AMO524315 ACS524315 SW524315 JA524315 C524315 WVM458779 WLQ458779 WBU458779 VRY458779 VIC458779 UYG458779 UOK458779 UEO458779 TUS458779 TKW458779 TBA458779 SRE458779 SHI458779 RXM458779 RNQ458779 RDU458779 QTY458779 QKC458779 QAG458779 PQK458779 PGO458779 OWS458779 OMW458779 ODA458779 NTE458779 NJI458779 MZM458779 MPQ458779 MFU458779 LVY458779 LMC458779 LCG458779 KSK458779 KIO458779 JYS458779 JOW458779 JFA458779 IVE458779 ILI458779 IBM458779 HRQ458779 HHU458779 GXY458779 GOC458779 GEG458779 FUK458779 FKO458779 FAS458779 EQW458779 EHA458779 DXE458779 DNI458779 DDM458779 CTQ458779 CJU458779 BZY458779 BQC458779 BGG458779 AWK458779 AMO458779 ACS458779 SW458779 JA458779 C458779 WVM393243 WLQ393243 WBU393243 VRY393243 VIC393243 UYG393243 UOK393243 UEO393243 TUS393243 TKW393243 TBA393243 SRE393243 SHI393243 RXM393243 RNQ393243 RDU393243 QTY393243 QKC393243 QAG393243 PQK393243 PGO393243 OWS393243 OMW393243 ODA393243 NTE393243 NJI393243 MZM393243 MPQ393243 MFU393243 LVY393243 LMC393243 LCG393243 KSK393243 KIO393243 JYS393243 JOW393243 JFA393243 IVE393243 ILI393243 IBM393243 HRQ393243 HHU393243 GXY393243 GOC393243 GEG393243 FUK393243 FKO393243 FAS393243 EQW393243 EHA393243 DXE393243 DNI393243 DDM393243 CTQ393243 CJU393243 BZY393243 BQC393243 BGG393243 AWK393243 AMO393243 ACS393243 SW393243 JA393243 C393243 WVM327707 WLQ327707 WBU327707 VRY327707 VIC327707 UYG327707 UOK327707 UEO327707 TUS327707 TKW327707 TBA327707 SRE327707 SHI327707 RXM327707 RNQ327707 RDU327707 QTY327707 QKC327707 QAG327707 PQK327707 PGO327707 OWS327707 OMW327707 ODA327707 NTE327707 NJI327707 MZM327707 MPQ327707 MFU327707 LVY327707 LMC327707 LCG327707 KSK327707 KIO327707 JYS327707 JOW327707 JFA327707 IVE327707 ILI327707 IBM327707 HRQ327707 HHU327707 GXY327707 GOC327707 GEG327707 FUK327707 FKO327707 FAS327707 EQW327707 EHA327707 DXE327707 DNI327707 DDM327707 CTQ327707 CJU327707 BZY327707 BQC327707 BGG327707 AWK327707 AMO327707 ACS327707 SW327707 JA327707 C327707 WVM262171 WLQ262171 WBU262171 VRY262171 VIC262171 UYG262171 UOK262171 UEO262171 TUS262171 TKW262171 TBA262171 SRE262171 SHI262171 RXM262171 RNQ262171 RDU262171 QTY262171 QKC262171 QAG262171 PQK262171 PGO262171 OWS262171 OMW262171 ODA262171 NTE262171 NJI262171 MZM262171 MPQ262171 MFU262171 LVY262171 LMC262171 LCG262171 KSK262171 KIO262171 JYS262171 JOW262171 JFA262171 IVE262171 ILI262171 IBM262171 HRQ262171 HHU262171 GXY262171 GOC262171 GEG262171 FUK262171 FKO262171 FAS262171 EQW262171 EHA262171 DXE262171 DNI262171 DDM262171 CTQ262171 CJU262171 BZY262171 BQC262171 BGG262171 AWK262171 AMO262171 ACS262171 SW262171 JA262171 C262171 WVM196635 WLQ196635 WBU196635 VRY196635 VIC196635 UYG196635 UOK196635 UEO196635 TUS196635 TKW196635 TBA196635 SRE196635 SHI196635 RXM196635 RNQ196635 RDU196635 QTY196635 QKC196635 QAG196635 PQK196635 PGO196635 OWS196635 OMW196635 ODA196635 NTE196635 NJI196635 MZM196635 MPQ196635 MFU196635 LVY196635 LMC196635 LCG196635 KSK196635 KIO196635 JYS196635 JOW196635 JFA196635 IVE196635 ILI196635 IBM196635 HRQ196635 HHU196635 GXY196635 GOC196635 GEG196635 FUK196635 FKO196635 FAS196635 EQW196635 EHA196635 DXE196635 DNI196635 DDM196635 CTQ196635 CJU196635 BZY196635 BQC196635 BGG196635 AWK196635 AMO196635 ACS196635 SW196635 JA196635 C196635 WVM131099 WLQ131099 WBU131099 VRY131099 VIC131099 UYG131099 UOK131099 UEO131099 TUS131099 TKW131099 TBA131099 SRE131099 SHI131099 RXM131099 RNQ131099 RDU131099 QTY131099 QKC131099 QAG131099 PQK131099 PGO131099 OWS131099 OMW131099 ODA131099 NTE131099 NJI131099 MZM131099 MPQ131099 MFU131099 LVY131099 LMC131099 LCG131099 KSK131099 KIO131099 JYS131099 JOW131099 JFA131099 IVE131099 ILI131099 IBM131099 HRQ131099 HHU131099 GXY131099 GOC131099 GEG131099 FUK131099 FKO131099 FAS131099 EQW131099 EHA131099 DXE131099 DNI131099 DDM131099 CTQ131099 CJU131099 BZY131099 BQC131099 BGG131099 AWK131099 AMO131099 ACS131099 SW131099 JA131099 C131099 WVM65563 WLQ65563 WBU65563 VRY65563 VIC65563 UYG65563 UOK65563 UEO65563 TUS65563 TKW65563 TBA65563 SRE65563 SHI65563 RXM65563 RNQ65563 RDU65563 QTY65563 QKC65563 QAG65563 PQK65563 PGO65563 OWS65563 OMW65563 ODA65563 NTE65563 NJI65563 MZM65563 MPQ65563 MFU65563 LVY65563 LMC65563 LCG65563 KSK65563 KIO65563 JYS65563 JOW65563 JFA65563 IVE65563 ILI65563 IBM65563 HRQ65563 HHU65563 GXY65563 GOC65563 GEG65563 FUK65563 FKO65563 FAS65563 EQW65563 EHA65563 DXE65563 DNI65563 DDM65563 CTQ65563 CJU65563 BZY65563 BQC65563 BGG65563 AWK65563 AMO65563 ACS65563 SW65563 JA65563 C65563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SW22 JA22">
      <formula1>$B$63:$B$64</formula1>
    </dataValidation>
    <dataValidation type="list" allowBlank="1" showInputMessage="1" showErrorMessage="1" sqref="B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B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B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B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B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B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B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B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B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B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B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B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B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B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B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B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$AD$17:$AD$25</formula1>
    </dataValidation>
  </dataValidations>
  <printOptions horizontalCentered="1"/>
  <pageMargins left="0.25" right="0.25" top="0.25" bottom="0.2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Benefit Calculator</vt:lpstr>
      <vt:lpstr>'Benefit Calculator'!Print_Area</vt:lpstr>
    </vt:vector>
  </TitlesOfParts>
  <Company>TrueNorth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Sapp, Bob</dc:creator>
  <cp:lastModifiedBy>Robin Buthmann</cp:lastModifiedBy>
  <cp:lastPrinted>2018-04-11T18:41:28Z</cp:lastPrinted>
  <dcterms:created xsi:type="dcterms:W3CDTF">2015-10-28T16:08:05Z</dcterms:created>
  <dcterms:modified xsi:type="dcterms:W3CDTF">2018-04-12T16:59:09Z</dcterms:modified>
</cp:coreProperties>
</file>